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file-sv.w2.city.chofu.tokyo.jp\0104_財政課\内部\★新公会計\★新公会計\年間業務\【令和６年】\HP\オープンデータ\"/>
    </mc:Choice>
  </mc:AlternateContent>
  <bookViews>
    <workbookView xWindow="-11535" yWindow="-15540" windowWidth="20955" windowHeight="14490" tabRatio="652"/>
  </bookViews>
  <sheets>
    <sheet name="有形固定資産 (千円) " sheetId="60" r:id="rId1"/>
    <sheet name="投資及び出資金 (千円)" sheetId="48" r:id="rId2"/>
    <sheet name="基金 (千円)" sheetId="34" r:id="rId3"/>
    <sheet name="貸付金 (千円)" sheetId="50" r:id="rId4"/>
    <sheet name="未収金及び長期延滞債権 (千円)" sheetId="51" r:id="rId5"/>
    <sheet name="地方債（借入先別） (千円) " sheetId="52" r:id="rId6"/>
    <sheet name="地方債（利率別など） (千円)" sheetId="53" r:id="rId7"/>
    <sheet name="引当金 (千円)" sheetId="54" r:id="rId8"/>
    <sheet name="補助金 (千円) " sheetId="56" r:id="rId9"/>
    <sheet name="財源 (千円) " sheetId="59" r:id="rId10"/>
    <sheet name="財源情報 (千円)" sheetId="57" r:id="rId11"/>
    <sheet name="資金明細 (千円)" sheetId="55" r:id="rId12"/>
  </sheets>
  <definedNames>
    <definedName name="AS2DocOpenMode" hidden="1">"AS2DocumentEdit"</definedName>
    <definedName name="_xlnm.Print_Area" localSheetId="7">'引当金 (千円)'!$A$1:$G$9</definedName>
    <definedName name="_xlnm.Print_Area" localSheetId="2">'基金 (千円)'!$B$1:$H$18</definedName>
    <definedName name="_xlnm.Print_Area" localSheetId="9">'財源 (千円) '!$A$1:$G$30</definedName>
    <definedName name="_xlnm.Print_Area" localSheetId="10">'財源情報 (千円)'!$A$1:$G$12</definedName>
    <definedName name="_xlnm.Print_Area" localSheetId="11">'資金明細 (千円)'!$A$1:$D$15</definedName>
    <definedName name="_xlnm.Print_Area" localSheetId="3">'貸付金 (千円)'!$A$1:$G$10</definedName>
    <definedName name="_xlnm.Print_Area" localSheetId="5">'地方債（借入先別） (千円) '!$A$1:$L$19</definedName>
    <definedName name="_xlnm.Print_Area" localSheetId="6">'地方債（利率別など） (千円)'!$A$1:$L$18</definedName>
    <definedName name="_xlnm.Print_Area" localSheetId="1">'投資及び出資金 (千円)'!$B$1:$M$33</definedName>
    <definedName name="_xlnm.Print_Area" localSheetId="8">'補助金 (千円) '!$A$1:$H$32</definedName>
    <definedName name="_xlnm.Print_Area" localSheetId="4">'未収金及び長期延滞債権 (千円)'!$A$1:$H$21</definedName>
    <definedName name="_xlnm.Print_Area" localSheetId="0">'有形固定資産 (千円) '!$A$1:$S$52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56" l="1"/>
  <c r="F9" i="56" l="1"/>
  <c r="F9" i="57" l="1"/>
  <c r="C9" i="57"/>
  <c r="F26" i="59" l="1"/>
  <c r="F25" i="59"/>
  <c r="F20" i="59" l="1"/>
  <c r="F19" i="59"/>
  <c r="F18" i="59"/>
  <c r="F16" i="59"/>
  <c r="F15" i="59"/>
  <c r="F14" i="59"/>
  <c r="F13" i="59"/>
  <c r="F12" i="59"/>
  <c r="F11" i="59"/>
  <c r="F10" i="59"/>
  <c r="F9" i="59"/>
  <c r="F8" i="59"/>
  <c r="F7" i="59"/>
  <c r="F6" i="59"/>
  <c r="F17" i="59"/>
  <c r="F6" i="54" l="1"/>
  <c r="F7" i="54"/>
  <c r="F5" i="54"/>
  <c r="B5" i="53" l="1"/>
  <c r="H18" i="51" l="1"/>
  <c r="D18" i="51"/>
  <c r="G8" i="50" l="1"/>
  <c r="F8" i="50"/>
  <c r="E8" i="50"/>
  <c r="D8" i="50"/>
  <c r="C8" i="50"/>
  <c r="D5" i="34" l="1"/>
  <c r="J25" i="48" l="1"/>
  <c r="J26" i="48"/>
  <c r="J27" i="48"/>
  <c r="J28" i="48"/>
  <c r="J29" i="48"/>
  <c r="J30" i="48"/>
  <c r="J31" i="48"/>
  <c r="J32" i="48"/>
  <c r="L32" i="48"/>
  <c r="L31" i="48"/>
  <c r="L30" i="48"/>
  <c r="L29" i="48"/>
  <c r="L28" i="48"/>
  <c r="L27" i="48"/>
  <c r="L26" i="48"/>
  <c r="L25" i="48"/>
  <c r="L24" i="48"/>
  <c r="K18" i="48"/>
  <c r="K17" i="48"/>
  <c r="K16" i="48"/>
  <c r="K15" i="48"/>
  <c r="K14" i="48"/>
  <c r="K13" i="48"/>
  <c r="K12" i="48"/>
  <c r="K11" i="48"/>
  <c r="C32" i="48"/>
  <c r="C31" i="48"/>
  <c r="C30" i="48"/>
  <c r="C29" i="48"/>
  <c r="C28" i="48"/>
  <c r="C27" i="48"/>
  <c r="C26" i="48"/>
  <c r="C25" i="48"/>
  <c r="C24" i="48"/>
  <c r="C18" i="48"/>
  <c r="C17" i="48"/>
  <c r="C16" i="48"/>
  <c r="C15" i="48"/>
  <c r="C14" i="48"/>
  <c r="C13" i="48"/>
  <c r="C12" i="48"/>
  <c r="C11" i="48"/>
  <c r="D18" i="60" l="1"/>
  <c r="E11" i="57" l="1"/>
  <c r="D42" i="60" l="1"/>
  <c r="D32" i="60" l="1"/>
  <c r="D49" i="60" s="1"/>
  <c r="J17" i="60" l="1"/>
  <c r="P17" i="60" s="1"/>
  <c r="J9" i="60" l="1"/>
  <c r="P9" i="60" s="1"/>
  <c r="J23" i="60"/>
  <c r="P23" i="60" s="1"/>
  <c r="J21" i="60"/>
  <c r="P21" i="60" s="1"/>
  <c r="J19" i="60"/>
  <c r="P19" i="60" s="1"/>
  <c r="J12" i="60"/>
  <c r="J11" i="60"/>
  <c r="P11" i="60" s="1"/>
  <c r="J24" i="60"/>
  <c r="P24" i="60" s="1"/>
  <c r="J14" i="60"/>
  <c r="P14" i="60" s="1"/>
  <c r="J10" i="60"/>
  <c r="P10" i="60" s="1"/>
  <c r="L8" i="60"/>
  <c r="F8" i="60"/>
  <c r="J22" i="60"/>
  <c r="P22" i="60" s="1"/>
  <c r="J16" i="60"/>
  <c r="P16" i="60" s="1"/>
  <c r="J15" i="60"/>
  <c r="P15" i="60" s="1"/>
  <c r="R48" i="60"/>
  <c r="R47" i="60"/>
  <c r="R46" i="60"/>
  <c r="R45" i="60"/>
  <c r="R44" i="60"/>
  <c r="R43" i="60"/>
  <c r="P42" i="60"/>
  <c r="N42" i="60"/>
  <c r="L42" i="60"/>
  <c r="J42" i="60"/>
  <c r="H42" i="60"/>
  <c r="F42" i="60"/>
  <c r="R41" i="60"/>
  <c r="R40" i="60"/>
  <c r="R39" i="60"/>
  <c r="R38" i="60"/>
  <c r="R37" i="60"/>
  <c r="R36" i="60"/>
  <c r="R35" i="60"/>
  <c r="R34" i="60"/>
  <c r="R33" i="60"/>
  <c r="P32" i="60"/>
  <c r="P49" i="60" s="1"/>
  <c r="N32" i="60"/>
  <c r="N49" i="60" s="1"/>
  <c r="L32" i="60"/>
  <c r="L49" i="60" s="1"/>
  <c r="J32" i="60"/>
  <c r="H32" i="60"/>
  <c r="F32" i="60"/>
  <c r="L18" i="60"/>
  <c r="H18" i="60"/>
  <c r="J13" i="60"/>
  <c r="P13" i="60" s="1"/>
  <c r="N8" i="60"/>
  <c r="R42" i="60" l="1"/>
  <c r="H49" i="60"/>
  <c r="N18" i="60"/>
  <c r="N25" i="60" s="1"/>
  <c r="L25" i="60"/>
  <c r="J49" i="60"/>
  <c r="F49" i="60"/>
  <c r="D8" i="60"/>
  <c r="D25" i="60" s="1"/>
  <c r="J20" i="60"/>
  <c r="P20" i="60" s="1"/>
  <c r="P12" i="60"/>
  <c r="F18" i="60"/>
  <c r="F25" i="60" s="1"/>
  <c r="R32" i="60"/>
  <c r="F8" i="57"/>
  <c r="R49" i="60" l="1"/>
  <c r="J18" i="60"/>
  <c r="P18" i="60" s="1"/>
  <c r="G11" i="57"/>
  <c r="F24" i="59" l="1"/>
  <c r="F27" i="59" l="1"/>
  <c r="F5" i="59"/>
  <c r="F28" i="59" l="1"/>
  <c r="D11" i="57"/>
  <c r="F21" i="59"/>
  <c r="F29" i="59" l="1"/>
  <c r="C8" i="54"/>
  <c r="E8" i="54"/>
  <c r="D8" i="54" l="1"/>
  <c r="F8" i="54" l="1"/>
  <c r="B8" i="54"/>
  <c r="J18" i="52"/>
  <c r="I18" i="52"/>
  <c r="H18" i="52"/>
  <c r="G18" i="52"/>
  <c r="F18" i="52"/>
  <c r="K18" i="52" l="1"/>
  <c r="E18" i="52"/>
  <c r="D18" i="52"/>
  <c r="C18" i="52"/>
  <c r="B18" i="52"/>
  <c r="H21" i="51" l="1"/>
  <c r="D21" i="51"/>
  <c r="D5" i="51"/>
  <c r="C7" i="51"/>
  <c r="G20" i="51" l="1"/>
  <c r="H16" i="51" s="1"/>
  <c r="C20" i="51"/>
  <c r="C21" i="51" s="1"/>
  <c r="H5" i="51"/>
  <c r="H17" i="51" l="1"/>
  <c r="G8" i="34"/>
  <c r="G13" i="34"/>
  <c r="G7" i="34"/>
  <c r="F17" i="34"/>
  <c r="D17" i="34"/>
  <c r="G15" i="34"/>
  <c r="G14" i="34"/>
  <c r="G6" i="34"/>
  <c r="C17" i="34" l="1"/>
  <c r="G5" i="34"/>
  <c r="G16" i="34"/>
  <c r="H17" i="34"/>
  <c r="E17" i="34"/>
  <c r="J19" i="48"/>
  <c r="H13" i="48"/>
  <c r="H11" i="48"/>
  <c r="F18" i="48"/>
  <c r="F16" i="48"/>
  <c r="F15" i="48"/>
  <c r="F14" i="48"/>
  <c r="F13" i="48"/>
  <c r="F11" i="48"/>
  <c r="H18" i="48"/>
  <c r="H16" i="48"/>
  <c r="H15" i="48"/>
  <c r="H14" i="48"/>
  <c r="H25" i="48"/>
  <c r="F31" i="48"/>
  <c r="F32" i="48"/>
  <c r="H32" i="48"/>
  <c r="H31" i="48"/>
  <c r="H30" i="48"/>
  <c r="E19" i="48" l="1"/>
  <c r="C33" i="48"/>
  <c r="D33" i="48"/>
  <c r="F29" i="48"/>
  <c r="F30" i="48"/>
  <c r="I30" i="48" s="1"/>
  <c r="K30" i="48" s="1"/>
  <c r="F26" i="48"/>
  <c r="I26" i="48" s="1"/>
  <c r="K26" i="48" s="1"/>
  <c r="F27" i="48"/>
  <c r="F33" i="48" s="1"/>
  <c r="H24" i="48"/>
  <c r="H17" i="48"/>
  <c r="F17" i="48"/>
  <c r="I17" i="48" s="1"/>
  <c r="H28" i="48"/>
  <c r="F28" i="48"/>
  <c r="I28" i="48" s="1"/>
  <c r="K28" i="48" s="1"/>
  <c r="F25" i="48"/>
  <c r="I25" i="48" s="1"/>
  <c r="K25" i="48" s="1"/>
  <c r="I13" i="48"/>
  <c r="H29" i="48"/>
  <c r="I29" i="48" s="1"/>
  <c r="K29" i="48" s="1"/>
  <c r="I32" i="48"/>
  <c r="K32" i="48" s="1"/>
  <c r="I18" i="48"/>
  <c r="F24" i="48"/>
  <c r="F12" i="48"/>
  <c r="F19" i="48" s="1"/>
  <c r="H27" i="48"/>
  <c r="I31" i="48"/>
  <c r="K31" i="48" s="1"/>
  <c r="I11" i="48"/>
  <c r="I14" i="48"/>
  <c r="I15" i="48"/>
  <c r="I16" i="48"/>
  <c r="G19" i="48"/>
  <c r="H26" i="48"/>
  <c r="C19" i="48"/>
  <c r="D19" i="48"/>
  <c r="K19" i="48"/>
  <c r="L33" i="48"/>
  <c r="G33" i="48"/>
  <c r="E33" i="48"/>
  <c r="I24" i="48" l="1"/>
  <c r="J24" i="48" s="1"/>
  <c r="I27" i="48"/>
  <c r="K27" i="48" s="1"/>
  <c r="I12" i="48"/>
  <c r="I19" i="48" s="1"/>
  <c r="C11" i="57"/>
  <c r="I33" i="48" l="1"/>
  <c r="J33" i="48"/>
  <c r="K24" i="48"/>
  <c r="K33" i="48" s="1"/>
  <c r="F29" i="56"/>
  <c r="C10" i="55" l="1"/>
  <c r="B11" i="53"/>
  <c r="G7" i="51" l="1"/>
  <c r="G21" i="51" s="1"/>
  <c r="G12" i="34" l="1"/>
  <c r="G11" i="34"/>
  <c r="G10" i="34"/>
  <c r="G9" i="34"/>
  <c r="G17" i="34" l="1"/>
  <c r="D13" i="51"/>
  <c r="D16" i="51"/>
  <c r="D11" i="51"/>
  <c r="D10" i="51"/>
  <c r="D14" i="51"/>
  <c r="D12" i="51"/>
  <c r="D17" i="51"/>
  <c r="H10" i="51"/>
  <c r="H12" i="51"/>
  <c r="H13" i="51"/>
  <c r="H14" i="51"/>
  <c r="H11" i="51"/>
  <c r="F11" i="57"/>
  <c r="H8" i="60"/>
  <c r="H25" i="60" s="1"/>
  <c r="J8" i="60" l="1"/>
  <c r="J25" i="60" l="1"/>
  <c r="P25" i="60" s="1"/>
  <c r="P8" i="60"/>
</calcChain>
</file>

<file path=xl/sharedStrings.xml><?xml version="1.0" encoding="utf-8"?>
<sst xmlns="http://schemas.openxmlformats.org/spreadsheetml/2006/main" count="409" uniqueCount="311">
  <si>
    <t>土地</t>
    <rPh sb="0" eb="2">
      <t>トチ</t>
    </rPh>
    <phoneticPr fontId="4"/>
  </si>
  <si>
    <t>その他</t>
    <rPh sb="2" eb="3">
      <t>ホカ</t>
    </rPh>
    <phoneticPr fontId="4"/>
  </si>
  <si>
    <t>有価証券</t>
    <rPh sb="0" eb="2">
      <t>ユウカ</t>
    </rPh>
    <rPh sb="2" eb="4">
      <t>ショウケン</t>
    </rPh>
    <phoneticPr fontId="4"/>
  </si>
  <si>
    <t>現金預金</t>
    <rPh sb="0" eb="2">
      <t>ゲンキン</t>
    </rPh>
    <rPh sb="2" eb="4">
      <t>ヨキン</t>
    </rPh>
    <phoneticPr fontId="4"/>
  </si>
  <si>
    <t>合計</t>
    <rPh sb="0" eb="2">
      <t>ゴウケイ</t>
    </rPh>
    <phoneticPr fontId="4"/>
  </si>
  <si>
    <t>【様式第５号】</t>
    <rPh sb="1" eb="3">
      <t>ヨウシキ</t>
    </rPh>
    <rPh sb="3" eb="4">
      <t>ダイ</t>
    </rPh>
    <rPh sb="5" eb="6">
      <t>ゴウ</t>
    </rPh>
    <phoneticPr fontId="10"/>
  </si>
  <si>
    <t>附属明細書</t>
    <rPh sb="0" eb="2">
      <t>フゾク</t>
    </rPh>
    <rPh sb="2" eb="5">
      <t>メイサイショ</t>
    </rPh>
    <phoneticPr fontId="10"/>
  </si>
  <si>
    <t>１．貸借対照表の内容に関する明細</t>
    <rPh sb="2" eb="4">
      <t>タイシャク</t>
    </rPh>
    <rPh sb="4" eb="7">
      <t>タイショウヒョウ</t>
    </rPh>
    <rPh sb="8" eb="10">
      <t>ナイヨウ</t>
    </rPh>
    <rPh sb="11" eb="12">
      <t>カン</t>
    </rPh>
    <rPh sb="14" eb="16">
      <t>メイサイ</t>
    </rPh>
    <phoneticPr fontId="10"/>
  </si>
  <si>
    <t>（１）資産項目の明細</t>
    <rPh sb="3" eb="5">
      <t>シサン</t>
    </rPh>
    <rPh sb="5" eb="7">
      <t>コウモク</t>
    </rPh>
    <rPh sb="8" eb="10">
      <t>メイサイ</t>
    </rPh>
    <phoneticPr fontId="10"/>
  </si>
  <si>
    <t>①有形固定資産の明細</t>
    <rPh sb="1" eb="3">
      <t>ユウケイ</t>
    </rPh>
    <rPh sb="3" eb="5">
      <t>コテイ</t>
    </rPh>
    <rPh sb="5" eb="7">
      <t>シサン</t>
    </rPh>
    <rPh sb="8" eb="10">
      <t>メイサイ</t>
    </rPh>
    <phoneticPr fontId="10"/>
  </si>
  <si>
    <t>区分</t>
    <rPh sb="0" eb="2">
      <t>クブン</t>
    </rPh>
    <phoneticPr fontId="10"/>
  </si>
  <si>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</si>
  <si>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</si>
  <si>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</si>
  <si>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</si>
  <si>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</si>
  <si>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</si>
  <si>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 xml:space="preserve"> 事業用資産</t>
    <rPh sb="1" eb="4">
      <t>ジギョウヨウ</t>
    </rPh>
    <rPh sb="4" eb="6">
      <t>シサン</t>
    </rPh>
    <phoneticPr fontId="10"/>
  </si>
  <si>
    <t>　  土地</t>
    <rPh sb="3" eb="5">
      <t>トチ</t>
    </rPh>
    <phoneticPr fontId="4"/>
  </si>
  <si>
    <t>　　立木竹</t>
    <rPh sb="2" eb="4">
      <t>タチキ</t>
    </rPh>
    <rPh sb="4" eb="5">
      <t>タケ</t>
    </rPh>
    <phoneticPr fontId="10"/>
  </si>
  <si>
    <t>　　建物</t>
    <rPh sb="2" eb="4">
      <t>タテモノ</t>
    </rPh>
    <phoneticPr fontId="4"/>
  </si>
  <si>
    <t>　　工作物</t>
    <rPh sb="2" eb="5">
      <t>コウサクブツ</t>
    </rPh>
    <phoneticPr fontId="4"/>
  </si>
  <si>
    <t>　　船舶</t>
    <rPh sb="2" eb="4">
      <t>センパク</t>
    </rPh>
    <phoneticPr fontId="10"/>
  </si>
  <si>
    <t>　　浮標等</t>
    <rPh sb="2" eb="4">
      <t>フヒョウ</t>
    </rPh>
    <rPh sb="4" eb="5">
      <t>ナド</t>
    </rPh>
    <phoneticPr fontId="10"/>
  </si>
  <si>
    <t>　　航空機</t>
    <rPh sb="2" eb="5">
      <t>コウクウキ</t>
    </rPh>
    <phoneticPr fontId="10"/>
  </si>
  <si>
    <t>　　その他</t>
    <rPh sb="4" eb="5">
      <t>タ</t>
    </rPh>
    <phoneticPr fontId="4"/>
  </si>
  <si>
    <t>　　建設仮勘定</t>
    <rPh sb="2" eb="4">
      <t>ケンセツ</t>
    </rPh>
    <rPh sb="4" eb="7">
      <t>カリカンジョウ</t>
    </rPh>
    <phoneticPr fontId="10"/>
  </si>
  <si>
    <t xml:space="preserve"> インフラ資産</t>
    <rPh sb="5" eb="7">
      <t>シサン</t>
    </rPh>
    <phoneticPr fontId="10"/>
  </si>
  <si>
    <t>　　土地</t>
    <rPh sb="2" eb="4">
      <t>トチ</t>
    </rPh>
    <phoneticPr fontId="4"/>
  </si>
  <si>
    <t>　　建物</t>
    <rPh sb="2" eb="4">
      <t>タテモノ</t>
    </rPh>
    <phoneticPr fontId="10"/>
  </si>
  <si>
    <t xml:space="preserve"> 物品</t>
    <rPh sb="1" eb="3">
      <t>ブッピン</t>
    </rPh>
    <phoneticPr fontId="4"/>
  </si>
  <si>
    <t>生活インフラ・
国土保全</t>
    <rPh sb="0" eb="2">
      <t>セイカツ</t>
    </rPh>
    <rPh sb="8" eb="10">
      <t>コクド</t>
    </rPh>
    <rPh sb="10" eb="12">
      <t>ホゼン</t>
    </rPh>
    <phoneticPr fontId="4"/>
  </si>
  <si>
    <t>教育</t>
    <rPh sb="0" eb="2">
      <t>キョウイク</t>
    </rPh>
    <phoneticPr fontId="10"/>
  </si>
  <si>
    <t>福祉</t>
    <rPh sb="0" eb="2">
      <t>フクシ</t>
    </rPh>
    <phoneticPr fontId="10"/>
  </si>
  <si>
    <t>環境衛生</t>
    <rPh sb="0" eb="2">
      <t>カンキョウ</t>
    </rPh>
    <rPh sb="2" eb="4">
      <t>エイセイ</t>
    </rPh>
    <phoneticPr fontId="10"/>
  </si>
  <si>
    <t>産業振興</t>
    <rPh sb="0" eb="2">
      <t>サンギョウ</t>
    </rPh>
    <rPh sb="2" eb="4">
      <t>シンコウ</t>
    </rPh>
    <phoneticPr fontId="10"/>
  </si>
  <si>
    <t>消防</t>
    <rPh sb="0" eb="2">
      <t>ショウボウ</t>
    </rPh>
    <phoneticPr fontId="10"/>
  </si>
  <si>
    <t>総務</t>
    <rPh sb="0" eb="2">
      <t>ソウム</t>
    </rPh>
    <phoneticPr fontId="10"/>
  </si>
  <si>
    <t>合計</t>
    <rPh sb="0" eb="2">
      <t>ゴウケイ</t>
    </rPh>
    <phoneticPr fontId="10"/>
  </si>
  <si>
    <t>③投資及び出資金の明細</t>
    <phoneticPr fontId="10"/>
  </si>
  <si>
    <t>市場価格のあるもの</t>
    <rPh sb="0" eb="2">
      <t>シジョウ</t>
    </rPh>
    <rPh sb="2" eb="4">
      <t>カカク</t>
    </rPh>
    <phoneticPr fontId="10"/>
  </si>
  <si>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</si>
  <si>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</si>
  <si>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</si>
  <si>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</si>
  <si>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</si>
  <si>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10"/>
  </si>
  <si>
    <t>評価差額
（C）－（E)
（F)</t>
    <rPh sb="0" eb="2">
      <t>ヒョウカ</t>
    </rPh>
    <rPh sb="2" eb="4">
      <t>サガク</t>
    </rPh>
    <phoneticPr fontId="10"/>
  </si>
  <si>
    <t>（参考）財産に関する
調書記載額</t>
    <rPh sb="1" eb="3">
      <t>サンコウ</t>
    </rPh>
    <rPh sb="4" eb="6">
      <t>ザイサン</t>
    </rPh>
    <rPh sb="7" eb="8">
      <t>カン</t>
    </rPh>
    <rPh sb="11" eb="13">
      <t>チョウショ</t>
    </rPh>
    <rPh sb="13" eb="15">
      <t>キサイ</t>
    </rPh>
    <rPh sb="15" eb="16">
      <t>ガク</t>
    </rPh>
    <phoneticPr fontId="10"/>
  </si>
  <si>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</si>
  <si>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</si>
  <si>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</si>
  <si>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</si>
  <si>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</si>
  <si>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</si>
  <si>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</si>
  <si>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10"/>
  </si>
  <si>
    <t>投資損失引当金
計上額
（H)</t>
    <rPh sb="0" eb="2">
      <t>トウシ</t>
    </rPh>
    <rPh sb="2" eb="4">
      <t>ソンシツ</t>
    </rPh>
    <rPh sb="4" eb="7">
      <t>ヒキアテキン</t>
    </rPh>
    <rPh sb="8" eb="11">
      <t>ケイジョウガク</t>
    </rPh>
    <phoneticPr fontId="10"/>
  </si>
  <si>
    <t xml:space="preserve">
出資金額
（A)</t>
    <rPh sb="1" eb="3">
      <t>シュッシ</t>
    </rPh>
    <rPh sb="3" eb="5">
      <t>キンガク</t>
    </rPh>
    <phoneticPr fontId="4"/>
  </si>
  <si>
    <t xml:space="preserve">
強制評価減
（H)</t>
    <rPh sb="1" eb="3">
      <t>キョウセイ</t>
    </rPh>
    <rPh sb="3" eb="5">
      <t>ヒョウカ</t>
    </rPh>
    <rPh sb="5" eb="6">
      <t>ゲン</t>
    </rPh>
    <phoneticPr fontId="10"/>
  </si>
  <si>
    <t>貸借対照表計上額
（Ａ）－（Ｈ）
（Ｉ）</t>
    <rPh sb="0" eb="2">
      <t>タイシャク</t>
    </rPh>
    <rPh sb="2" eb="5">
      <t>タイショウヒョウ</t>
    </rPh>
    <rPh sb="5" eb="8">
      <t>ケイジョウガク</t>
    </rPh>
    <phoneticPr fontId="10"/>
  </si>
  <si>
    <t>種類</t>
    <rPh sb="0" eb="2">
      <t>シュルイ</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</si>
  <si>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</si>
  <si>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④基金の明細</t>
    <phoneticPr fontId="10"/>
  </si>
  <si>
    <t>相手先名または種別</t>
    <rPh sb="0" eb="3">
      <t>アイテサキ</t>
    </rPh>
    <rPh sb="3" eb="4">
      <t>メイ</t>
    </rPh>
    <rPh sb="7" eb="9">
      <t>シュベツ</t>
    </rPh>
    <phoneticPr fontId="4"/>
  </si>
  <si>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</si>
  <si>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</si>
  <si>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</si>
  <si>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小計</t>
    <rPh sb="0" eb="2">
      <t>ショウケイ</t>
    </rPh>
    <phoneticPr fontId="10"/>
  </si>
  <si>
    <t>【未収金】</t>
    <rPh sb="1" eb="4">
      <t>ミシュウキン</t>
    </rPh>
    <phoneticPr fontId="4"/>
  </si>
  <si>
    <t>税等未収金</t>
    <rPh sb="0" eb="1">
      <t>ゼイ</t>
    </rPh>
    <rPh sb="1" eb="2">
      <t>ナド</t>
    </rPh>
    <rPh sb="2" eb="5">
      <t>ミシュウキン</t>
    </rPh>
    <phoneticPr fontId="10"/>
  </si>
  <si>
    <t>　　固定資産税</t>
    <rPh sb="2" eb="4">
      <t>コテイ</t>
    </rPh>
    <rPh sb="4" eb="7">
      <t>シサンゼイ</t>
    </rPh>
    <phoneticPr fontId="10"/>
  </si>
  <si>
    <t>（２）負債項目の明細</t>
    <rPh sb="3" eb="5">
      <t>フサイ</t>
    </rPh>
    <rPh sb="5" eb="7">
      <t>コウモク</t>
    </rPh>
    <rPh sb="8" eb="10">
      <t>メイサイ</t>
    </rPh>
    <phoneticPr fontId="10"/>
  </si>
  <si>
    <t>①地方債（借入先別）の明細</t>
    <rPh sb="1" eb="4">
      <t>チホウサイ</t>
    </rPh>
    <rPh sb="5" eb="8">
      <t>カリイレサキ</t>
    </rPh>
    <rPh sb="8" eb="9">
      <t>ベツ</t>
    </rPh>
    <rPh sb="11" eb="13">
      <t>メイサイ</t>
    </rPh>
    <phoneticPr fontId="10"/>
  </si>
  <si>
    <t>地方債残高</t>
    <rPh sb="0" eb="3">
      <t>チホウサイ</t>
    </rPh>
    <rPh sb="3" eb="5">
      <t>ザンダカ</t>
    </rPh>
    <phoneticPr fontId="13"/>
  </si>
  <si>
    <t>政府資金</t>
    <rPh sb="0" eb="2">
      <t>セイフ</t>
    </rPh>
    <rPh sb="2" eb="4">
      <t>シキン</t>
    </rPh>
    <phoneticPr fontId="13"/>
  </si>
  <si>
    <t>地方公共団体
金融機構</t>
    <rPh sb="0" eb="2">
      <t>チホウ</t>
    </rPh>
    <rPh sb="2" eb="4">
      <t>コウキョウ</t>
    </rPh>
    <rPh sb="4" eb="6">
      <t>ダンタイ</t>
    </rPh>
    <rPh sb="7" eb="9">
      <t>キンユウ</t>
    </rPh>
    <rPh sb="9" eb="11">
      <t>キコウ</t>
    </rPh>
    <phoneticPr fontId="13"/>
  </si>
  <si>
    <t>市中銀行</t>
    <rPh sb="0" eb="2">
      <t>シチュウ</t>
    </rPh>
    <rPh sb="2" eb="4">
      <t>ギンコウ</t>
    </rPh>
    <phoneticPr fontId="13"/>
  </si>
  <si>
    <t>その他の
金融機関</t>
    <rPh sb="2" eb="3">
      <t>タ</t>
    </rPh>
    <rPh sb="5" eb="7">
      <t>キンユウ</t>
    </rPh>
    <rPh sb="7" eb="9">
      <t>キカン</t>
    </rPh>
    <phoneticPr fontId="13"/>
  </si>
  <si>
    <t>市場公募債</t>
    <rPh sb="0" eb="2">
      <t>シジョウ</t>
    </rPh>
    <rPh sb="2" eb="5">
      <t>コウボサイ</t>
    </rPh>
    <phoneticPr fontId="13"/>
  </si>
  <si>
    <t>その他</t>
    <rPh sb="2" eb="3">
      <t>タ</t>
    </rPh>
    <phoneticPr fontId="13"/>
  </si>
  <si>
    <t>うち1年内償還予定</t>
    <rPh sb="3" eb="5">
      <t>ネンナイ</t>
    </rPh>
    <rPh sb="5" eb="7">
      <t>ショウカン</t>
    </rPh>
    <rPh sb="7" eb="9">
      <t>ヨテイ</t>
    </rPh>
    <phoneticPr fontId="4"/>
  </si>
  <si>
    <t>うち共同発行債</t>
    <rPh sb="2" eb="4">
      <t>キョウドウ</t>
    </rPh>
    <rPh sb="4" eb="6">
      <t>ハッコウ</t>
    </rPh>
    <rPh sb="6" eb="7">
      <t>サイ</t>
    </rPh>
    <phoneticPr fontId="4"/>
  </si>
  <si>
    <t>うち住民公募債</t>
    <rPh sb="2" eb="4">
      <t>ジュウミン</t>
    </rPh>
    <rPh sb="4" eb="7">
      <t>コウボサイ</t>
    </rPh>
    <phoneticPr fontId="4"/>
  </si>
  <si>
    <t>【通常分】</t>
    <rPh sb="1" eb="3">
      <t>ツウジョウ</t>
    </rPh>
    <rPh sb="3" eb="4">
      <t>ブン</t>
    </rPh>
    <phoneticPr fontId="10"/>
  </si>
  <si>
    <t>　　一般公共事業</t>
    <rPh sb="2" eb="4">
      <t>イッパン</t>
    </rPh>
    <rPh sb="4" eb="6">
      <t>コウキョウ</t>
    </rPh>
    <rPh sb="6" eb="8">
      <t>ジギョウ</t>
    </rPh>
    <phoneticPr fontId="10"/>
  </si>
  <si>
    <t>　　公営住宅建設</t>
    <rPh sb="2" eb="4">
      <t>コウエイ</t>
    </rPh>
    <rPh sb="4" eb="6">
      <t>ジュウタク</t>
    </rPh>
    <rPh sb="6" eb="8">
      <t>ケンセツ</t>
    </rPh>
    <phoneticPr fontId="10"/>
  </si>
  <si>
    <t>　　災害復旧</t>
    <rPh sb="2" eb="4">
      <t>サイガイ</t>
    </rPh>
    <rPh sb="4" eb="6">
      <t>フッキュウ</t>
    </rPh>
    <phoneticPr fontId="10"/>
  </si>
  <si>
    <t>　　教育・福祉施設</t>
    <rPh sb="2" eb="4">
      <t>キョウイク</t>
    </rPh>
    <rPh sb="5" eb="7">
      <t>フクシ</t>
    </rPh>
    <rPh sb="7" eb="9">
      <t>シセツ</t>
    </rPh>
    <phoneticPr fontId="10"/>
  </si>
  <si>
    <t>　　一般単独事業</t>
    <rPh sb="2" eb="4">
      <t>イッパン</t>
    </rPh>
    <rPh sb="4" eb="6">
      <t>タンドク</t>
    </rPh>
    <rPh sb="6" eb="8">
      <t>ジギョウ</t>
    </rPh>
    <phoneticPr fontId="10"/>
  </si>
  <si>
    <t>　　その他</t>
    <rPh sb="4" eb="5">
      <t>ホカ</t>
    </rPh>
    <phoneticPr fontId="10"/>
  </si>
  <si>
    <t>【特別分】</t>
    <rPh sb="1" eb="3">
      <t>トクベツ</t>
    </rPh>
    <rPh sb="3" eb="4">
      <t>ブン</t>
    </rPh>
    <phoneticPr fontId="10"/>
  </si>
  <si>
    <t>　　臨時財政対策債</t>
    <rPh sb="2" eb="4">
      <t>リンジ</t>
    </rPh>
    <rPh sb="4" eb="6">
      <t>ザイセイ</t>
    </rPh>
    <rPh sb="6" eb="8">
      <t>タイサク</t>
    </rPh>
    <rPh sb="8" eb="9">
      <t>サイ</t>
    </rPh>
    <phoneticPr fontId="14"/>
  </si>
  <si>
    <t>　　減税補てん債</t>
    <rPh sb="2" eb="4">
      <t>ゲンゼイ</t>
    </rPh>
    <rPh sb="4" eb="5">
      <t>ホ</t>
    </rPh>
    <rPh sb="7" eb="8">
      <t>サイ</t>
    </rPh>
    <phoneticPr fontId="14"/>
  </si>
  <si>
    <t>　　退職手当債</t>
    <rPh sb="2" eb="4">
      <t>タイショク</t>
    </rPh>
    <rPh sb="4" eb="6">
      <t>テアテ</t>
    </rPh>
    <rPh sb="6" eb="7">
      <t>サイ</t>
    </rPh>
    <phoneticPr fontId="14"/>
  </si>
  <si>
    <t>　　その他</t>
    <rPh sb="4" eb="5">
      <t>タ</t>
    </rPh>
    <phoneticPr fontId="14"/>
  </si>
  <si>
    <t>②地方債（利率別）の明細</t>
    <rPh sb="1" eb="4">
      <t>チホウサイ</t>
    </rPh>
    <rPh sb="5" eb="7">
      <t>リリツ</t>
    </rPh>
    <rPh sb="7" eb="8">
      <t>ベツ</t>
    </rPh>
    <rPh sb="10" eb="12">
      <t>メイサイ</t>
    </rPh>
    <phoneticPr fontId="4"/>
  </si>
  <si>
    <t>1.5％以下</t>
    <rPh sb="4" eb="6">
      <t>イカ</t>
    </rPh>
    <phoneticPr fontId="13"/>
  </si>
  <si>
    <t>1.5％超
2.0％以下</t>
    <rPh sb="4" eb="5">
      <t>チョウ</t>
    </rPh>
    <rPh sb="10" eb="12">
      <t>イカ</t>
    </rPh>
    <phoneticPr fontId="13"/>
  </si>
  <si>
    <t>2.0％超
2.5％以下</t>
    <rPh sb="4" eb="5">
      <t>チョウ</t>
    </rPh>
    <rPh sb="10" eb="12">
      <t>イカ</t>
    </rPh>
    <phoneticPr fontId="13"/>
  </si>
  <si>
    <t>2.5％超
3.0％以下</t>
    <rPh sb="4" eb="5">
      <t>チョウ</t>
    </rPh>
    <rPh sb="10" eb="12">
      <t>イカ</t>
    </rPh>
    <phoneticPr fontId="13"/>
  </si>
  <si>
    <t>3.0％超
3.5％以下</t>
    <rPh sb="4" eb="5">
      <t>チョウ</t>
    </rPh>
    <rPh sb="10" eb="12">
      <t>イカ</t>
    </rPh>
    <phoneticPr fontId="13"/>
  </si>
  <si>
    <t>3.5％超
4.0％以下</t>
    <rPh sb="4" eb="5">
      <t>チョウ</t>
    </rPh>
    <rPh sb="10" eb="12">
      <t>イカ</t>
    </rPh>
    <phoneticPr fontId="13"/>
  </si>
  <si>
    <t>4.0％超</t>
    <rPh sb="4" eb="5">
      <t>チョウ</t>
    </rPh>
    <phoneticPr fontId="13"/>
  </si>
  <si>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</si>
  <si>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</si>
  <si>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</si>
  <si>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</si>
  <si>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</si>
  <si>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</si>
  <si>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</si>
  <si>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</si>
  <si>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</si>
  <si>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</si>
  <si>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</si>
  <si>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13"/>
  </si>
  <si>
    <t>契約条項の概要</t>
    <rPh sb="0" eb="2">
      <t>ケイヤク</t>
    </rPh>
    <rPh sb="2" eb="4">
      <t>ジョウコウ</t>
    </rPh>
    <rPh sb="5" eb="7">
      <t>ガイヨウ</t>
    </rPh>
    <phoneticPr fontId="13"/>
  </si>
  <si>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</si>
  <si>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</si>
  <si>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</si>
  <si>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</si>
  <si>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</si>
  <si>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10"/>
  </si>
  <si>
    <t>その他</t>
    <rPh sb="2" eb="3">
      <t>タ</t>
    </rPh>
    <phoneticPr fontId="10"/>
  </si>
  <si>
    <t>２．行政コスト計算書の内容に関する明細</t>
    <rPh sb="2" eb="4">
      <t>ギョウセイ</t>
    </rPh>
    <rPh sb="7" eb="10">
      <t>ケイサンショ</t>
    </rPh>
    <rPh sb="11" eb="13">
      <t>ナイヨウ</t>
    </rPh>
    <rPh sb="14" eb="15">
      <t>カン</t>
    </rPh>
    <rPh sb="17" eb="19">
      <t>メイサイ</t>
    </rPh>
    <phoneticPr fontId="10"/>
  </si>
  <si>
    <t>（１）補助金等の明細</t>
    <rPh sb="3" eb="7">
      <t>ホジョキンナド</t>
    </rPh>
    <rPh sb="8" eb="10">
      <t>メイサイ</t>
    </rPh>
    <phoneticPr fontId="10"/>
  </si>
  <si>
    <t>名称</t>
    <rPh sb="0" eb="2">
      <t>メイショウ</t>
    </rPh>
    <phoneticPr fontId="10"/>
  </si>
  <si>
    <t>支出目的</t>
    <rPh sb="0" eb="2">
      <t>シシュツ</t>
    </rPh>
    <rPh sb="2" eb="4">
      <t>モクテキ</t>
    </rPh>
    <phoneticPr fontId="10"/>
  </si>
  <si>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0"/>
  </si>
  <si>
    <t>計</t>
    <rPh sb="0" eb="1">
      <t>ケイ</t>
    </rPh>
    <phoneticPr fontId="10"/>
  </si>
  <si>
    <t>（１）資金の明細</t>
    <rPh sb="3" eb="5">
      <t>シキン</t>
    </rPh>
    <rPh sb="6" eb="8">
      <t>メイサイ</t>
    </rPh>
    <phoneticPr fontId="10"/>
  </si>
  <si>
    <t>現金</t>
    <rPh sb="0" eb="2">
      <t>ゲンキン</t>
    </rPh>
    <phoneticPr fontId="4"/>
  </si>
  <si>
    <t>要求払預金</t>
    <rPh sb="0" eb="2">
      <t>ヨウキュウ</t>
    </rPh>
    <rPh sb="2" eb="3">
      <t>ハラ</t>
    </rPh>
    <rPh sb="3" eb="5">
      <t>ヨキン</t>
    </rPh>
    <phoneticPr fontId="4"/>
  </si>
  <si>
    <t>短期投資</t>
    <rPh sb="0" eb="2">
      <t>タンキ</t>
    </rPh>
    <rPh sb="2" eb="4">
      <t>トウシ</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</si>
  <si>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0"/>
  </si>
  <si>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0"/>
  </si>
  <si>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0"/>
  </si>
  <si>
    <t>財政調整基金</t>
    <rPh sb="0" eb="2">
      <t>ザイセイ</t>
    </rPh>
    <rPh sb="2" eb="4">
      <t>チョウセイ</t>
    </rPh>
    <rPh sb="4" eb="6">
      <t>キキン</t>
    </rPh>
    <phoneticPr fontId="4"/>
  </si>
  <si>
    <t>（単位：千円　）</t>
    <rPh sb="1" eb="3">
      <t>タンイ</t>
    </rPh>
    <rPh sb="4" eb="6">
      <t>センエン</t>
    </rPh>
    <phoneticPr fontId="10"/>
  </si>
  <si>
    <t>　　市民税（個人）</t>
    <rPh sb="2" eb="5">
      <t>シミンゼイ</t>
    </rPh>
    <rPh sb="6" eb="8">
      <t>コジン</t>
    </rPh>
    <phoneticPr fontId="10"/>
  </si>
  <si>
    <t>　　市民税（法人）</t>
    <rPh sb="2" eb="5">
      <t>シミンゼイ</t>
    </rPh>
    <rPh sb="6" eb="8">
      <t>ホウジン</t>
    </rPh>
    <phoneticPr fontId="10"/>
  </si>
  <si>
    <t>　　軽自動車税</t>
    <rPh sb="2" eb="6">
      <t>ケイジドウシャ</t>
    </rPh>
    <rPh sb="6" eb="7">
      <t>ゼイ</t>
    </rPh>
    <phoneticPr fontId="4"/>
  </si>
  <si>
    <t>　　都市計画税</t>
    <rPh sb="2" eb="4">
      <t>トシ</t>
    </rPh>
    <rPh sb="4" eb="6">
      <t>ケイカク</t>
    </rPh>
    <rPh sb="6" eb="7">
      <t>ゼイ</t>
    </rPh>
    <phoneticPr fontId="4"/>
  </si>
  <si>
    <t>（単位：千円）</t>
    <rPh sb="1" eb="3">
      <t>タンイ</t>
    </rPh>
    <rPh sb="4" eb="6">
      <t>センエン</t>
    </rPh>
    <phoneticPr fontId="4"/>
  </si>
  <si>
    <t>徴収不能引当金</t>
    <rPh sb="0" eb="2">
      <t>チョウシュウ</t>
    </rPh>
    <rPh sb="2" eb="4">
      <t>フノウ</t>
    </rPh>
    <rPh sb="4" eb="6">
      <t>ヒキアテ</t>
    </rPh>
    <rPh sb="6" eb="7">
      <t>キン</t>
    </rPh>
    <phoneticPr fontId="4"/>
  </si>
  <si>
    <t>退職手当引当金</t>
    <rPh sb="0" eb="2">
      <t>タイショク</t>
    </rPh>
    <rPh sb="2" eb="4">
      <t>テアテ</t>
    </rPh>
    <rPh sb="4" eb="6">
      <t>ヒキアテ</t>
    </rPh>
    <rPh sb="6" eb="7">
      <t>キン</t>
    </rPh>
    <phoneticPr fontId="4"/>
  </si>
  <si>
    <t>賞与等引当金</t>
    <rPh sb="0" eb="2">
      <t>ショウヨ</t>
    </rPh>
    <rPh sb="2" eb="3">
      <t>トウ</t>
    </rPh>
    <rPh sb="3" eb="5">
      <t>ヒキアテ</t>
    </rPh>
    <rPh sb="5" eb="6">
      <t>キン</t>
    </rPh>
    <phoneticPr fontId="4"/>
  </si>
  <si>
    <t>該当なし</t>
    <rPh sb="0" eb="2">
      <t>ガイトウ</t>
    </rPh>
    <phoneticPr fontId="4"/>
  </si>
  <si>
    <t>その他</t>
    <rPh sb="2" eb="3">
      <t>タ</t>
    </rPh>
    <phoneticPr fontId="4"/>
  </si>
  <si>
    <t>④引当金の明細</t>
    <rPh sb="1" eb="4">
      <t>ヒキアテキン</t>
    </rPh>
    <rPh sb="5" eb="7">
      <t>メイサイ</t>
    </rPh>
    <phoneticPr fontId="10"/>
  </si>
  <si>
    <t>金額</t>
    <rPh sb="0" eb="2">
      <t>キンガク</t>
    </rPh>
    <phoneticPr fontId="4"/>
  </si>
  <si>
    <t>相手先等</t>
    <rPh sb="0" eb="3">
      <t>アイテサキ</t>
    </rPh>
    <rPh sb="3" eb="4">
      <t>トウ</t>
    </rPh>
    <phoneticPr fontId="10"/>
  </si>
  <si>
    <t>調布市土地開発公社出資金</t>
    <rPh sb="0" eb="3">
      <t>チョウフシ</t>
    </rPh>
    <rPh sb="3" eb="5">
      <t>トチ</t>
    </rPh>
    <rPh sb="5" eb="7">
      <t>カイハツ</t>
    </rPh>
    <rPh sb="7" eb="9">
      <t>コウシャ</t>
    </rPh>
    <rPh sb="9" eb="12">
      <t>シュッシキン</t>
    </rPh>
    <phoneticPr fontId="4"/>
  </si>
  <si>
    <t>調布エフエム放送株式会社株券</t>
    <rPh sb="0" eb="2">
      <t>チョウフ</t>
    </rPh>
    <rPh sb="6" eb="8">
      <t>ホウソウ</t>
    </rPh>
    <rPh sb="8" eb="12">
      <t>カブシキガイシャ</t>
    </rPh>
    <rPh sb="12" eb="14">
      <t>カブケン</t>
    </rPh>
    <phoneticPr fontId="5"/>
  </si>
  <si>
    <t>調布ゆうあい福祉公社出捐金</t>
  </si>
  <si>
    <t>調布市文化・コミュニティ振興財団出捐金</t>
    <rPh sb="0" eb="3">
      <t>チョウフシ</t>
    </rPh>
    <rPh sb="3" eb="5">
      <t>ブンカ</t>
    </rPh>
    <rPh sb="12" eb="14">
      <t>シンコウ</t>
    </rPh>
    <rPh sb="14" eb="16">
      <t>ザイダン</t>
    </rPh>
    <rPh sb="16" eb="17">
      <t>デ</t>
    </rPh>
    <phoneticPr fontId="5"/>
  </si>
  <si>
    <t>調布市社会福祉事業団出捐金</t>
    <rPh sb="0" eb="3">
      <t>チョウフシ</t>
    </rPh>
    <rPh sb="3" eb="5">
      <t>シャカイ</t>
    </rPh>
    <rPh sb="5" eb="7">
      <t>フクシ</t>
    </rPh>
    <rPh sb="7" eb="9">
      <t>ジギョウ</t>
    </rPh>
    <rPh sb="9" eb="10">
      <t>ダン</t>
    </rPh>
    <phoneticPr fontId="5"/>
  </si>
  <si>
    <t>調布市市民サービス公社出捐金</t>
    <rPh sb="0" eb="3">
      <t>チョウフシ</t>
    </rPh>
    <rPh sb="3" eb="5">
      <t>シミン</t>
    </rPh>
    <rPh sb="9" eb="11">
      <t>コウシャ</t>
    </rPh>
    <phoneticPr fontId="5"/>
  </si>
  <si>
    <t>調布市武者小路実篤記念館出捐金</t>
    <rPh sb="0" eb="3">
      <t>チョウフシ</t>
    </rPh>
    <rPh sb="3" eb="7">
      <t>ムシャノコウジ</t>
    </rPh>
    <rPh sb="7" eb="9">
      <t>サネアツ</t>
    </rPh>
    <rPh sb="9" eb="11">
      <t>キネン</t>
    </rPh>
    <rPh sb="11" eb="12">
      <t>カン</t>
    </rPh>
    <phoneticPr fontId="5"/>
  </si>
  <si>
    <t>株式会社東京スタジアム株券</t>
    <rPh sb="0" eb="4">
      <t>カブシキガイシャ</t>
    </rPh>
    <rPh sb="4" eb="6">
      <t>トウキョウ</t>
    </rPh>
    <rPh sb="11" eb="13">
      <t>カブケン</t>
    </rPh>
    <phoneticPr fontId="5"/>
  </si>
  <si>
    <t>東京フットボールクラブ株式会社株券</t>
    <rPh sb="0" eb="2">
      <t>トウキョウ</t>
    </rPh>
    <rPh sb="11" eb="15">
      <t>カブシキガイシャ</t>
    </rPh>
    <rPh sb="15" eb="17">
      <t>カブケン</t>
    </rPh>
    <phoneticPr fontId="5"/>
  </si>
  <si>
    <t>株式会社ココスクエア株券</t>
    <rPh sb="0" eb="4">
      <t>カブシキガイシャ</t>
    </rPh>
    <rPh sb="10" eb="12">
      <t>カブケン</t>
    </rPh>
    <phoneticPr fontId="5"/>
  </si>
  <si>
    <t>農業近代化資金保証出捐金</t>
    <rPh sb="0" eb="2">
      <t>ノウギョウ</t>
    </rPh>
    <rPh sb="2" eb="5">
      <t>キンダイカ</t>
    </rPh>
    <rPh sb="5" eb="7">
      <t>シキン</t>
    </rPh>
    <rPh sb="7" eb="9">
      <t>ホショウ</t>
    </rPh>
    <rPh sb="9" eb="10">
      <t>デ</t>
    </rPh>
    <rPh sb="10" eb="11">
      <t>エン</t>
    </rPh>
    <rPh sb="11" eb="12">
      <t>キン</t>
    </rPh>
    <phoneticPr fontId="5"/>
  </si>
  <si>
    <t>東京しごと財団出捐金</t>
    <rPh sb="0" eb="2">
      <t>トウキョウ</t>
    </rPh>
    <rPh sb="5" eb="7">
      <t>ザイダン</t>
    </rPh>
    <phoneticPr fontId="5"/>
  </si>
  <si>
    <t>東京都農林水産振興財団出捐金</t>
    <rPh sb="0" eb="2">
      <t>トウキョウ</t>
    </rPh>
    <rPh sb="2" eb="3">
      <t>ト</t>
    </rPh>
    <rPh sb="3" eb="5">
      <t>ノウリン</t>
    </rPh>
    <rPh sb="5" eb="7">
      <t>スイサン</t>
    </rPh>
    <rPh sb="7" eb="9">
      <t>シンコウ</t>
    </rPh>
    <rPh sb="9" eb="11">
      <t>ザイダン</t>
    </rPh>
    <phoneticPr fontId="5"/>
  </si>
  <si>
    <t>暴力団追放運動推進都民センター出捐金</t>
    <rPh sb="0" eb="3">
      <t>ボウリョクダン</t>
    </rPh>
    <rPh sb="3" eb="5">
      <t>ツイホウ</t>
    </rPh>
    <rPh sb="5" eb="7">
      <t>ウンドウ</t>
    </rPh>
    <rPh sb="7" eb="9">
      <t>スイシン</t>
    </rPh>
    <rPh sb="9" eb="11">
      <t>トミン</t>
    </rPh>
    <phoneticPr fontId="5"/>
  </si>
  <si>
    <t>多摩南部成年後見センター出資金</t>
    <rPh sb="0" eb="2">
      <t>タマ</t>
    </rPh>
    <rPh sb="2" eb="4">
      <t>ナンブ</t>
    </rPh>
    <rPh sb="4" eb="6">
      <t>セイネン</t>
    </rPh>
    <rPh sb="6" eb="8">
      <t>コウケン</t>
    </rPh>
    <rPh sb="12" eb="14">
      <t>シュッシ</t>
    </rPh>
    <rPh sb="14" eb="15">
      <t>キン</t>
    </rPh>
    <phoneticPr fontId="5"/>
  </si>
  <si>
    <t>地方公共団体金融機構出資金</t>
    <rPh sb="0" eb="2">
      <t>チホウ</t>
    </rPh>
    <rPh sb="2" eb="4">
      <t>コウキョウ</t>
    </rPh>
    <rPh sb="4" eb="6">
      <t>ダンタイ</t>
    </rPh>
    <rPh sb="6" eb="8">
      <t>キンユウ</t>
    </rPh>
    <rPh sb="8" eb="10">
      <t>キコウ</t>
    </rPh>
    <rPh sb="10" eb="13">
      <t>シュッシキン</t>
    </rPh>
    <phoneticPr fontId="5"/>
  </si>
  <si>
    <t>減債基金</t>
    <rPh sb="0" eb="2">
      <t>ゲンサイ</t>
    </rPh>
    <rPh sb="2" eb="4">
      <t>キキン</t>
    </rPh>
    <phoneticPr fontId="4"/>
  </si>
  <si>
    <t>公共施設整備基金</t>
    <rPh sb="0" eb="2">
      <t>コウキョウ</t>
    </rPh>
    <rPh sb="2" eb="4">
      <t>シセツ</t>
    </rPh>
    <rPh sb="4" eb="6">
      <t>セイビ</t>
    </rPh>
    <rPh sb="6" eb="8">
      <t>キキン</t>
    </rPh>
    <phoneticPr fontId="5"/>
  </si>
  <si>
    <t>国際交流平和基金</t>
    <rPh sb="0" eb="2">
      <t>コクサイ</t>
    </rPh>
    <rPh sb="2" eb="4">
      <t>コウリュウ</t>
    </rPh>
    <rPh sb="4" eb="6">
      <t>ヘイワ</t>
    </rPh>
    <rPh sb="6" eb="8">
      <t>キキン</t>
    </rPh>
    <phoneticPr fontId="5"/>
  </si>
  <si>
    <t>都市基盤整備事業基金</t>
    <rPh sb="0" eb="2">
      <t>トシ</t>
    </rPh>
    <rPh sb="2" eb="4">
      <t>キバン</t>
    </rPh>
    <rPh sb="4" eb="6">
      <t>セイビ</t>
    </rPh>
    <rPh sb="6" eb="8">
      <t>ジギョウ</t>
    </rPh>
    <rPh sb="8" eb="10">
      <t>キキン</t>
    </rPh>
    <phoneticPr fontId="5"/>
  </si>
  <si>
    <t>ふるさとのみどりと環境を守り育てる基金</t>
    <rPh sb="9" eb="11">
      <t>カンキョウ</t>
    </rPh>
    <rPh sb="12" eb="13">
      <t>マモ</t>
    </rPh>
    <rPh sb="14" eb="15">
      <t>ソダ</t>
    </rPh>
    <rPh sb="17" eb="19">
      <t>キキン</t>
    </rPh>
    <phoneticPr fontId="5"/>
  </si>
  <si>
    <t>職員退職手当基金</t>
    <rPh sb="0" eb="2">
      <t>ショクイン</t>
    </rPh>
    <rPh sb="2" eb="4">
      <t>タイショク</t>
    </rPh>
    <rPh sb="4" eb="6">
      <t>テアテ</t>
    </rPh>
    <rPh sb="6" eb="8">
      <t>キキン</t>
    </rPh>
    <phoneticPr fontId="5"/>
  </si>
  <si>
    <t>美術作品等取得基金</t>
    <rPh sb="0" eb="2">
      <t>ビジュツ</t>
    </rPh>
    <rPh sb="2" eb="4">
      <t>サクヒン</t>
    </rPh>
    <rPh sb="4" eb="5">
      <t>トウ</t>
    </rPh>
    <rPh sb="5" eb="7">
      <t>シュトク</t>
    </rPh>
    <rPh sb="7" eb="9">
      <t>キキン</t>
    </rPh>
    <phoneticPr fontId="5"/>
  </si>
  <si>
    <t>⑤貸付金の明細</t>
    <rPh sb="1" eb="3">
      <t>カシツケ</t>
    </rPh>
    <rPh sb="3" eb="4">
      <t>キン</t>
    </rPh>
    <rPh sb="5" eb="7">
      <t>メイサイ</t>
    </rPh>
    <phoneticPr fontId="10"/>
  </si>
  <si>
    <t>長期貸付金</t>
    <rPh sb="0" eb="2">
      <t>チョウキ</t>
    </rPh>
    <rPh sb="2" eb="4">
      <t>カシツケ</t>
    </rPh>
    <rPh sb="4" eb="5">
      <t>キン</t>
    </rPh>
    <phoneticPr fontId="4"/>
  </si>
  <si>
    <t>短期貸付金</t>
    <rPh sb="0" eb="2">
      <t>タンキ</t>
    </rPh>
    <rPh sb="2" eb="4">
      <t>カシツケ</t>
    </rPh>
    <rPh sb="4" eb="5">
      <t>キン</t>
    </rPh>
    <phoneticPr fontId="4"/>
  </si>
  <si>
    <t>（参考）
貸付金計</t>
    <rPh sb="1" eb="3">
      <t>サンコウ</t>
    </rPh>
    <rPh sb="5" eb="7">
      <t>カシツケ</t>
    </rPh>
    <rPh sb="7" eb="8">
      <t>キン</t>
    </rPh>
    <rPh sb="8" eb="9">
      <t>ケイ</t>
    </rPh>
    <phoneticPr fontId="4"/>
  </si>
  <si>
    <t>市街地再開発事業等資金貸付金</t>
    <rPh sb="0" eb="3">
      <t>シガイチ</t>
    </rPh>
    <rPh sb="3" eb="6">
      <t>サイカイハツ</t>
    </rPh>
    <rPh sb="6" eb="8">
      <t>ジギョウ</t>
    </rPh>
    <rPh sb="8" eb="9">
      <t>トウ</t>
    </rPh>
    <rPh sb="9" eb="11">
      <t>シキン</t>
    </rPh>
    <rPh sb="11" eb="13">
      <t>カシツケ</t>
    </rPh>
    <rPh sb="13" eb="14">
      <t>キン</t>
    </rPh>
    <phoneticPr fontId="4"/>
  </si>
  <si>
    <t>緊急援護資金等貸付金</t>
    <rPh sb="0" eb="2">
      <t>キンキュウ</t>
    </rPh>
    <rPh sb="2" eb="4">
      <t>エンゴ</t>
    </rPh>
    <rPh sb="4" eb="6">
      <t>シキン</t>
    </rPh>
    <rPh sb="6" eb="7">
      <t>トウ</t>
    </rPh>
    <rPh sb="7" eb="9">
      <t>カシツケ</t>
    </rPh>
    <rPh sb="9" eb="10">
      <t>キン</t>
    </rPh>
    <phoneticPr fontId="4"/>
  </si>
  <si>
    <t>　　使用料及び手数料</t>
    <rPh sb="2" eb="5">
      <t>シヨウリョウ</t>
    </rPh>
    <rPh sb="5" eb="6">
      <t>オヨ</t>
    </rPh>
    <rPh sb="7" eb="10">
      <t>テスウリョウ</t>
    </rPh>
    <phoneticPr fontId="4"/>
  </si>
  <si>
    <t>緊急援護資金貸付金</t>
    <rPh sb="0" eb="2">
      <t>キンキュウ</t>
    </rPh>
    <rPh sb="2" eb="4">
      <t>エンゴ</t>
    </rPh>
    <rPh sb="4" eb="6">
      <t>シキン</t>
    </rPh>
    <rPh sb="6" eb="8">
      <t>カシツケ</t>
    </rPh>
    <rPh sb="8" eb="9">
      <t>キン</t>
    </rPh>
    <phoneticPr fontId="4"/>
  </si>
  <si>
    <t>その他の未収金</t>
    <rPh sb="2" eb="3">
      <t>タ</t>
    </rPh>
    <rPh sb="4" eb="7">
      <t>ミシュウキン</t>
    </rPh>
    <phoneticPr fontId="4"/>
  </si>
  <si>
    <t>　　諸収入</t>
    <rPh sb="2" eb="3">
      <t>ショ</t>
    </rPh>
    <rPh sb="3" eb="5">
      <t>シュウニュウ</t>
    </rPh>
    <phoneticPr fontId="4"/>
  </si>
  <si>
    <t>　　分担金及び負担金</t>
    <rPh sb="2" eb="5">
      <t>ブンタンキン</t>
    </rPh>
    <rPh sb="5" eb="6">
      <t>オヨ</t>
    </rPh>
    <rPh sb="7" eb="10">
      <t>フタンキン</t>
    </rPh>
    <phoneticPr fontId="4"/>
  </si>
  <si>
    <t>認証保育所運営費等補助金</t>
  </si>
  <si>
    <t>東京たま広域資源循環組合負担金</t>
  </si>
  <si>
    <t>ふじみ衛生組合負担金</t>
  </si>
  <si>
    <t>調布市文化・コミュニティ振興財団補助金</t>
  </si>
  <si>
    <t>幼稚園等園児保護者負担軽減事業費補助金</t>
  </si>
  <si>
    <t>社会福祉協議会人件費補助金</t>
  </si>
  <si>
    <t>調布市社会福祉協議会</t>
  </si>
  <si>
    <t>障害者日中活動系サービス推進事業費補助金</t>
  </si>
  <si>
    <t>調布ゆうあい福祉公社運営費補助金</t>
  </si>
  <si>
    <t>調布ゆうあい福祉公社</t>
  </si>
  <si>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0"/>
  </si>
  <si>
    <t>（１）財源の明細</t>
    <rPh sb="3" eb="5">
      <t>ザイゲン</t>
    </rPh>
    <rPh sb="6" eb="8">
      <t>メイサイ</t>
    </rPh>
    <phoneticPr fontId="10"/>
  </si>
  <si>
    <t>会計</t>
    <rPh sb="0" eb="2">
      <t>カイケイ</t>
    </rPh>
    <phoneticPr fontId="10"/>
  </si>
  <si>
    <t>一般会計</t>
    <rPh sb="0" eb="2">
      <t>イッパン</t>
    </rPh>
    <rPh sb="2" eb="4">
      <t>カイケイ</t>
    </rPh>
    <phoneticPr fontId="10"/>
  </si>
  <si>
    <t>財源の内容</t>
    <rPh sb="0" eb="2">
      <t>ザイゲン</t>
    </rPh>
    <rPh sb="3" eb="5">
      <t>ナイヨウ</t>
    </rPh>
    <phoneticPr fontId="10"/>
  </si>
  <si>
    <t>その他の補助金等</t>
    <rPh sb="2" eb="3">
      <t>タ</t>
    </rPh>
    <rPh sb="4" eb="8">
      <t>ホジョキントウ</t>
    </rPh>
    <phoneticPr fontId="4"/>
  </si>
  <si>
    <t>税収等</t>
    <rPh sb="0" eb="3">
      <t>ゼイシュウトウ</t>
    </rPh>
    <phoneticPr fontId="4"/>
  </si>
  <si>
    <t>小計</t>
    <rPh sb="0" eb="2">
      <t>ショウケイ</t>
    </rPh>
    <phoneticPr fontId="4"/>
  </si>
  <si>
    <t>国県等補助金</t>
    <rPh sb="0" eb="1">
      <t>クニ</t>
    </rPh>
    <rPh sb="1" eb="2">
      <t>ケン</t>
    </rPh>
    <rPh sb="2" eb="3">
      <t>トウ</t>
    </rPh>
    <rPh sb="3" eb="6">
      <t>ホジョキン</t>
    </rPh>
    <phoneticPr fontId="4"/>
  </si>
  <si>
    <t>国庫支出金</t>
    <rPh sb="0" eb="2">
      <t>コッコ</t>
    </rPh>
    <rPh sb="2" eb="5">
      <t>シシュツキン</t>
    </rPh>
    <phoneticPr fontId="4"/>
  </si>
  <si>
    <t>都支出金</t>
    <rPh sb="0" eb="1">
      <t>ト</t>
    </rPh>
    <rPh sb="1" eb="4">
      <t>シシュツキン</t>
    </rPh>
    <phoneticPr fontId="4"/>
  </si>
  <si>
    <t>計</t>
    <rPh sb="0" eb="1">
      <t>ケイ</t>
    </rPh>
    <phoneticPr fontId="4"/>
  </si>
  <si>
    <t>資本的
補助金</t>
    <rPh sb="0" eb="3">
      <t>シホンテキ</t>
    </rPh>
    <rPh sb="4" eb="7">
      <t>ホジョキン</t>
    </rPh>
    <phoneticPr fontId="4"/>
  </si>
  <si>
    <t>経常的
補助金</t>
    <rPh sb="0" eb="2">
      <t>ケイジョウ</t>
    </rPh>
    <rPh sb="2" eb="3">
      <t>テキ</t>
    </rPh>
    <rPh sb="4" eb="7">
      <t>ホジョキン</t>
    </rPh>
    <phoneticPr fontId="4"/>
  </si>
  <si>
    <t>（２）財源情報の明細</t>
    <rPh sb="3" eb="5">
      <t>ザイゲン</t>
    </rPh>
    <rPh sb="5" eb="7">
      <t>ジョウホウ</t>
    </rPh>
    <rPh sb="8" eb="10">
      <t>メイサイ</t>
    </rPh>
    <phoneticPr fontId="6"/>
  </si>
  <si>
    <t>区分</t>
    <rPh sb="0" eb="2">
      <t>クブン</t>
    </rPh>
    <phoneticPr fontId="6"/>
  </si>
  <si>
    <t>金額</t>
    <rPh sb="0" eb="2">
      <t>キンガク</t>
    </rPh>
    <phoneticPr fontId="6"/>
  </si>
  <si>
    <t>内訳</t>
    <rPh sb="0" eb="2">
      <t>ウチワケ</t>
    </rPh>
    <phoneticPr fontId="6"/>
  </si>
  <si>
    <t>国県等補助金</t>
    <rPh sb="0" eb="1">
      <t>クニ</t>
    </rPh>
    <rPh sb="1" eb="2">
      <t>ケン</t>
    </rPh>
    <rPh sb="2" eb="3">
      <t>ナド</t>
    </rPh>
    <rPh sb="3" eb="6">
      <t>ホジョキン</t>
    </rPh>
    <phoneticPr fontId="6"/>
  </si>
  <si>
    <t>地方債等</t>
    <rPh sb="0" eb="2">
      <t>チホウ</t>
    </rPh>
    <rPh sb="2" eb="3">
      <t>サイ</t>
    </rPh>
    <rPh sb="3" eb="4">
      <t>ナド</t>
    </rPh>
    <phoneticPr fontId="6"/>
  </si>
  <si>
    <t>税収等</t>
    <rPh sb="0" eb="3">
      <t>ゼイシュウナド</t>
    </rPh>
    <phoneticPr fontId="6"/>
  </si>
  <si>
    <t>その他</t>
    <rPh sb="2" eb="3">
      <t>タ</t>
    </rPh>
    <phoneticPr fontId="6"/>
  </si>
  <si>
    <t>純行政コスト</t>
    <rPh sb="0" eb="1">
      <t>ジュン</t>
    </rPh>
    <rPh sb="1" eb="3">
      <t>ギョウセイ</t>
    </rPh>
    <phoneticPr fontId="4"/>
  </si>
  <si>
    <t>有形固定資産等の増加</t>
    <rPh sb="0" eb="2">
      <t>ユウケイ</t>
    </rPh>
    <rPh sb="2" eb="4">
      <t>コテイ</t>
    </rPh>
    <rPh sb="4" eb="6">
      <t>シサン</t>
    </rPh>
    <rPh sb="6" eb="7">
      <t>トウ</t>
    </rPh>
    <rPh sb="8" eb="10">
      <t>ゾウカ</t>
    </rPh>
    <phoneticPr fontId="4"/>
  </si>
  <si>
    <t>貸付の増加</t>
    <rPh sb="0" eb="2">
      <t>カシツケ</t>
    </rPh>
    <rPh sb="3" eb="5">
      <t>ゾウカ</t>
    </rPh>
    <phoneticPr fontId="4"/>
  </si>
  <si>
    <t>基金等の増加</t>
  </si>
  <si>
    <t>４．資金収支計算書の内容に関する明細</t>
    <rPh sb="2" eb="4">
      <t>シキン</t>
    </rPh>
    <rPh sb="4" eb="6">
      <t>シュウシ</t>
    </rPh>
    <rPh sb="6" eb="9">
      <t>ケイサンショ</t>
    </rPh>
    <rPh sb="10" eb="12">
      <t>ナイヨウ</t>
    </rPh>
    <rPh sb="13" eb="14">
      <t>カン</t>
    </rPh>
    <rPh sb="16" eb="18">
      <t>メイサイ</t>
    </rPh>
    <phoneticPr fontId="10"/>
  </si>
  <si>
    <t>（単位：千円）</t>
    <rPh sb="1" eb="3">
      <t>タンイ</t>
    </rPh>
    <rPh sb="4" eb="5">
      <t>セン</t>
    </rPh>
    <rPh sb="5" eb="6">
      <t>エン</t>
    </rPh>
    <phoneticPr fontId="10"/>
  </si>
  <si>
    <t>（単位：千円）</t>
    <rPh sb="1" eb="3">
      <t>タンイ</t>
    </rPh>
    <rPh sb="4" eb="5">
      <t>セン</t>
    </rPh>
    <rPh sb="5" eb="6">
      <t>エン</t>
    </rPh>
    <phoneticPr fontId="4"/>
  </si>
  <si>
    <t>（単位：千円）</t>
    <rPh sb="1" eb="3">
      <t>タンイ</t>
    </rPh>
    <rPh sb="4" eb="5">
      <t>セン</t>
    </rPh>
    <rPh sb="5" eb="6">
      <t>エン</t>
    </rPh>
    <phoneticPr fontId="12"/>
  </si>
  <si>
    <t>（単位：千円）</t>
    <rPh sb="4" eb="5">
      <t>セン</t>
    </rPh>
    <rPh sb="5" eb="6">
      <t>エン</t>
    </rPh>
    <phoneticPr fontId="4"/>
  </si>
  <si>
    <t>土地開発基金</t>
    <rPh sb="0" eb="2">
      <t>トチ</t>
    </rPh>
    <rPh sb="2" eb="4">
      <t>カイハツ</t>
    </rPh>
    <rPh sb="4" eb="6">
      <t>キキン</t>
    </rPh>
    <phoneticPr fontId="4"/>
  </si>
  <si>
    <t>調布市体育協会出資金</t>
    <rPh sb="0" eb="3">
      <t>チョウフシ</t>
    </rPh>
    <rPh sb="3" eb="5">
      <t>タイイク</t>
    </rPh>
    <rPh sb="5" eb="7">
      <t>キョウカイ</t>
    </rPh>
    <rPh sb="7" eb="9">
      <t>シュッシ</t>
    </rPh>
    <phoneticPr fontId="5"/>
  </si>
  <si>
    <t>調布市文化・コミュニティ振興財団</t>
  </si>
  <si>
    <t>私立幼稚園等園児の保護者</t>
  </si>
  <si>
    <t>⑥長期延滞債権の明細</t>
    <rPh sb="1" eb="3">
      <t>チョウキ</t>
    </rPh>
    <rPh sb="3" eb="5">
      <t>エンタイ</t>
    </rPh>
    <rPh sb="5" eb="7">
      <t>サイケン</t>
    </rPh>
    <rPh sb="8" eb="10">
      <t>メイサイ</t>
    </rPh>
    <phoneticPr fontId="10"/>
  </si>
  <si>
    <t>⑦未収金の明細</t>
    <rPh sb="1" eb="4">
      <t>ミシュウキン</t>
    </rPh>
    <rPh sb="5" eb="7">
      <t>メイサイ</t>
    </rPh>
    <phoneticPr fontId="10"/>
  </si>
  <si>
    <t>合計
(貸借対照表計上額)</t>
    <rPh sb="0" eb="2">
      <t>ゴウケイ</t>
    </rPh>
    <rPh sb="4" eb="6">
      <t>タイシャク</t>
    </rPh>
    <rPh sb="6" eb="9">
      <t>タイショウヒョウ</t>
    </rPh>
    <rPh sb="9" eb="12">
      <t>ケイジョウガク</t>
    </rPh>
    <phoneticPr fontId="4"/>
  </si>
  <si>
    <t>井上欣一社会福祉事業基金</t>
    <rPh sb="0" eb="4">
      <t>イノウエキンイチ</t>
    </rPh>
    <rPh sb="4" eb="6">
      <t>シャカイ</t>
    </rPh>
    <rPh sb="6" eb="8">
      <t>フクシ</t>
    </rPh>
    <rPh sb="8" eb="10">
      <t>ジギョウ</t>
    </rPh>
    <rPh sb="10" eb="12">
      <t>キキン</t>
    </rPh>
    <phoneticPr fontId="5"/>
  </si>
  <si>
    <t>子ども・若者基金</t>
    <rPh sb="0" eb="1">
      <t>コ</t>
    </rPh>
    <rPh sb="4" eb="6">
      <t>ワカモノ</t>
    </rPh>
    <rPh sb="6" eb="8">
      <t>キキン</t>
    </rPh>
    <phoneticPr fontId="5"/>
  </si>
  <si>
    <t>（参考）
加重平均利率</t>
    <rPh sb="1" eb="3">
      <t>サンコウ</t>
    </rPh>
    <rPh sb="5" eb="7">
      <t>カジュウ</t>
    </rPh>
    <rPh sb="7" eb="9">
      <t>ヘイキン</t>
    </rPh>
    <rPh sb="9" eb="11">
      <t>リリツ</t>
    </rPh>
    <phoneticPr fontId="13"/>
  </si>
  <si>
    <t>地方税</t>
  </si>
  <si>
    <t>地方譲与税</t>
    <rPh sb="0" eb="2">
      <t>チホウ</t>
    </rPh>
    <rPh sb="2" eb="4">
      <t>ジョウヨ</t>
    </rPh>
    <rPh sb="4" eb="5">
      <t>ゼイ</t>
    </rPh>
    <phoneticPr fontId="5"/>
  </si>
  <si>
    <t>利子割交付金</t>
    <rPh sb="0" eb="2">
      <t>リシ</t>
    </rPh>
    <rPh sb="2" eb="3">
      <t>ワリ</t>
    </rPh>
    <rPh sb="3" eb="6">
      <t>コウフキン</t>
    </rPh>
    <phoneticPr fontId="5"/>
  </si>
  <si>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</si>
  <si>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ワリ</t>
    </rPh>
    <rPh sb="8" eb="11">
      <t>コウフキン</t>
    </rPh>
    <phoneticPr fontId="5"/>
  </si>
  <si>
    <t>地方消費税交付金</t>
    <rPh sb="0" eb="5">
      <t>チホウショウヒゼイ</t>
    </rPh>
    <rPh sb="5" eb="8">
      <t>コウフキン</t>
    </rPh>
    <phoneticPr fontId="3"/>
  </si>
  <si>
    <t>ゴルフ場利用税交付金</t>
    <rPh sb="3" eb="4">
      <t>ジョウ</t>
    </rPh>
    <rPh sb="4" eb="6">
      <t>リヨウ</t>
    </rPh>
    <rPh sb="6" eb="7">
      <t>ゼイ</t>
    </rPh>
    <rPh sb="7" eb="10">
      <t>コウフキン</t>
    </rPh>
    <phoneticPr fontId="3"/>
  </si>
  <si>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</si>
  <si>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</si>
  <si>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rPh sb="0" eb="2">
      <t>コウツウ</t>
    </rPh>
    <rPh sb="2" eb="4">
      <t>アンゼン</t>
    </rPh>
    <rPh sb="4" eb="6">
      <t>タイサク</t>
    </rPh>
    <rPh sb="6" eb="8">
      <t>トクベツ</t>
    </rPh>
    <rPh sb="8" eb="11">
      <t>コウフキン</t>
    </rPh>
    <phoneticPr fontId="5"/>
  </si>
  <si>
    <t>分担金及び負担金</t>
    <rPh sb="0" eb="3">
      <t>ブンタンキン</t>
    </rPh>
    <rPh sb="3" eb="4">
      <t>オヨ</t>
    </rPh>
    <rPh sb="5" eb="8">
      <t>フタンキン</t>
    </rPh>
    <phoneticPr fontId="5"/>
  </si>
  <si>
    <t>寄附金</t>
    <rPh sb="0" eb="3">
      <t>キフキン</t>
    </rPh>
    <phoneticPr fontId="3"/>
  </si>
  <si>
    <t>繰入金（特別会計繰入金）</t>
    <rPh sb="0" eb="2">
      <t>クリイレ</t>
    </rPh>
    <rPh sb="2" eb="3">
      <t>キン</t>
    </rPh>
    <rPh sb="4" eb="6">
      <t>トクベツ</t>
    </rPh>
    <rPh sb="6" eb="8">
      <t>カイケイ</t>
    </rPh>
    <rPh sb="8" eb="10">
      <t>クリイレ</t>
    </rPh>
    <rPh sb="10" eb="11">
      <t>キン</t>
    </rPh>
    <phoneticPr fontId="3"/>
  </si>
  <si>
    <t>諸収入</t>
    <rPh sb="0" eb="1">
      <t>ショ</t>
    </rPh>
    <rPh sb="1" eb="3">
      <t>シュウニュウ</t>
    </rPh>
    <phoneticPr fontId="3"/>
  </si>
  <si>
    <t>東京都</t>
  </si>
  <si>
    <t>保育従事職員宿舎借上げ支援事業補助金</t>
  </si>
  <si>
    <t>市内保育施設等</t>
  </si>
  <si>
    <t>保育人材の確保及び定着並びに離職防止を図ること</t>
  </si>
  <si>
    <t>環境性能割交付金</t>
    <phoneticPr fontId="4"/>
  </si>
  <si>
    <t>災害援護資金貸付金</t>
    <rPh sb="0" eb="2">
      <t>サイガイ</t>
    </rPh>
    <rPh sb="2" eb="4">
      <t>エンゴ</t>
    </rPh>
    <rPh sb="4" eb="6">
      <t>シキン</t>
    </rPh>
    <rPh sb="6" eb="8">
      <t>カシツケ</t>
    </rPh>
    <rPh sb="8" eb="9">
      <t>キン</t>
    </rPh>
    <phoneticPr fontId="4"/>
  </si>
  <si>
    <t>新型コロナウイルス感染症対策基金</t>
    <phoneticPr fontId="4"/>
  </si>
  <si>
    <t>民間保育所施設整備助成費</t>
    <rPh sb="5" eb="7">
      <t>シセツ</t>
    </rPh>
    <rPh sb="7" eb="9">
      <t>セイビ</t>
    </rPh>
    <rPh sb="9" eb="12">
      <t>ジョセイヒ</t>
    </rPh>
    <phoneticPr fontId="3"/>
  </si>
  <si>
    <t>民間事業者</t>
    <rPh sb="0" eb="2">
      <t>ミンカン</t>
    </rPh>
    <rPh sb="2" eb="4">
      <t>ジギョウ</t>
    </rPh>
    <rPh sb="4" eb="5">
      <t>シャ</t>
    </rPh>
    <phoneticPr fontId="3"/>
  </si>
  <si>
    <t>民間保育所の施設整備及び設備整備等に要する経費の一部を補助することにより，児童福祉の向上を図ること</t>
    <rPh sb="0" eb="2">
      <t>ミンカン</t>
    </rPh>
    <rPh sb="2" eb="4">
      <t>ホイク</t>
    </rPh>
    <rPh sb="4" eb="5">
      <t>ジョ</t>
    </rPh>
    <rPh sb="6" eb="8">
      <t>シセツ</t>
    </rPh>
    <rPh sb="8" eb="10">
      <t>セイビ</t>
    </rPh>
    <rPh sb="10" eb="11">
      <t>オヨ</t>
    </rPh>
    <rPh sb="12" eb="14">
      <t>セツビ</t>
    </rPh>
    <rPh sb="14" eb="16">
      <t>セイビ</t>
    </rPh>
    <rPh sb="16" eb="17">
      <t>トウ</t>
    </rPh>
    <rPh sb="18" eb="19">
      <t>ヨウ</t>
    </rPh>
    <rPh sb="21" eb="23">
      <t>ケイヒ</t>
    </rPh>
    <rPh sb="24" eb="26">
      <t>イチブ</t>
    </rPh>
    <rPh sb="27" eb="29">
      <t>ホジョ</t>
    </rPh>
    <rPh sb="37" eb="39">
      <t>ジドウ</t>
    </rPh>
    <rPh sb="39" eb="41">
      <t>フクシ</t>
    </rPh>
    <rPh sb="42" eb="44">
      <t>コウジョウ</t>
    </rPh>
    <rPh sb="45" eb="46">
      <t>ハカ</t>
    </rPh>
    <phoneticPr fontId="3"/>
  </si>
  <si>
    <t>所有者</t>
    <rPh sb="0" eb="3">
      <t>ショユウシャ</t>
    </rPh>
    <phoneticPr fontId="3"/>
  </si>
  <si>
    <t>分譲マンションの耐震診断，補強設計又は耐震改修に要する費用の一部を助成することにより，分譲マンションの耐震化の促進を図り，災害に強いまちづくりに寄与すること</t>
  </si>
  <si>
    <t>木造住宅耐震改修助成金</t>
    <rPh sb="0" eb="2">
      <t>モクゾウ</t>
    </rPh>
    <rPh sb="2" eb="4">
      <t>ジュウタク</t>
    </rPh>
    <rPh sb="4" eb="6">
      <t>タイシン</t>
    </rPh>
    <rPh sb="6" eb="8">
      <t>カイシュウ</t>
    </rPh>
    <rPh sb="8" eb="11">
      <t>ジョセイキン</t>
    </rPh>
    <phoneticPr fontId="3"/>
  </si>
  <si>
    <t>木造住宅の耐震改修の費用の一部を助成することにより，市民の日常的な防災意識の高揚を図り，地震発生時に市民の生命を守るため，災害に強いまちづくりを進めること</t>
    <rPh sb="0" eb="2">
      <t>モクゾウ</t>
    </rPh>
    <rPh sb="2" eb="4">
      <t>ジュウタク</t>
    </rPh>
    <rPh sb="5" eb="7">
      <t>タイシン</t>
    </rPh>
    <rPh sb="7" eb="9">
      <t>カイシュウ</t>
    </rPh>
    <rPh sb="10" eb="12">
      <t>ヒヨウ</t>
    </rPh>
    <rPh sb="13" eb="15">
      <t>イチブ</t>
    </rPh>
    <rPh sb="16" eb="18">
      <t>ジョセイ</t>
    </rPh>
    <rPh sb="26" eb="28">
      <t>シミン</t>
    </rPh>
    <rPh sb="29" eb="32">
      <t>ニチジョウテキ</t>
    </rPh>
    <rPh sb="33" eb="35">
      <t>ボウサイ</t>
    </rPh>
    <rPh sb="35" eb="37">
      <t>イシキ</t>
    </rPh>
    <rPh sb="38" eb="40">
      <t>コウヨウ</t>
    </rPh>
    <rPh sb="41" eb="42">
      <t>ハカ</t>
    </rPh>
    <rPh sb="44" eb="46">
      <t>ジシン</t>
    </rPh>
    <rPh sb="46" eb="48">
      <t>ハッセイ</t>
    </rPh>
    <rPh sb="48" eb="49">
      <t>ジ</t>
    </rPh>
    <rPh sb="50" eb="52">
      <t>シミン</t>
    </rPh>
    <rPh sb="53" eb="55">
      <t>セイメイ</t>
    </rPh>
    <rPh sb="56" eb="57">
      <t>マモ</t>
    </rPh>
    <rPh sb="61" eb="63">
      <t>サイガイ</t>
    </rPh>
    <rPh sb="64" eb="65">
      <t>ツヨ</t>
    </rPh>
    <rPh sb="72" eb="73">
      <t>スス</t>
    </rPh>
    <phoneticPr fontId="3"/>
  </si>
  <si>
    <t>日中活動系障害福祉サービス事業所開設及び移転準備費補助金</t>
    <rPh sb="16" eb="18">
      <t>カイセツ</t>
    </rPh>
    <rPh sb="18" eb="19">
      <t>オヨ</t>
    </rPh>
    <rPh sb="20" eb="22">
      <t>イテン</t>
    </rPh>
    <phoneticPr fontId="4"/>
  </si>
  <si>
    <t>日中活動系障害福祉サービスに係る指定事業所の開設又は移転に要する経費の一部を補助することにより，障害者及び障害児の自立を支援すること</t>
    <rPh sb="0" eb="2">
      <t>ニッチュウ</t>
    </rPh>
    <rPh sb="2" eb="4">
      <t>カツドウ</t>
    </rPh>
    <rPh sb="4" eb="5">
      <t>ケイ</t>
    </rPh>
    <rPh sb="5" eb="7">
      <t>ショウガイ</t>
    </rPh>
    <rPh sb="7" eb="9">
      <t>フクシ</t>
    </rPh>
    <rPh sb="14" eb="15">
      <t>カカ</t>
    </rPh>
    <rPh sb="16" eb="18">
      <t>シテイ</t>
    </rPh>
    <rPh sb="18" eb="21">
      <t>ジギョウショ</t>
    </rPh>
    <rPh sb="22" eb="24">
      <t>カイセツ</t>
    </rPh>
    <rPh sb="24" eb="25">
      <t>マタ</t>
    </rPh>
    <rPh sb="26" eb="28">
      <t>イテン</t>
    </rPh>
    <rPh sb="29" eb="30">
      <t>ヨウ</t>
    </rPh>
    <rPh sb="32" eb="34">
      <t>ケイヒ</t>
    </rPh>
    <rPh sb="35" eb="37">
      <t>イチブ</t>
    </rPh>
    <rPh sb="38" eb="40">
      <t>ホジョ</t>
    </rPh>
    <rPh sb="48" eb="51">
      <t>ショウガイシャ</t>
    </rPh>
    <rPh sb="51" eb="52">
      <t>オヨ</t>
    </rPh>
    <rPh sb="53" eb="56">
      <t>ショウガイジ</t>
    </rPh>
    <rPh sb="57" eb="59">
      <t>ジリツ</t>
    </rPh>
    <rPh sb="60" eb="62">
      <t>シエン</t>
    </rPh>
    <phoneticPr fontId="3"/>
  </si>
  <si>
    <t>分譲マンション耐震化促進事業助成金</t>
  </si>
  <si>
    <t>分譲マンションの管理組合，選任された代表者</t>
  </si>
  <si>
    <t>その他</t>
    <rPh sb="2" eb="3">
      <t>タ</t>
    </rPh>
    <phoneticPr fontId="3"/>
  </si>
  <si>
    <t>中学3年生以下全員及び児童育成手当の対象となる高校生</t>
  </si>
  <si>
    <t>法人事業税交付金</t>
    <rPh sb="0" eb="2">
      <t>ホウジン</t>
    </rPh>
    <rPh sb="2" eb="5">
      <t>ジギョウゼイ</t>
    </rPh>
    <rPh sb="5" eb="8">
      <t>コウフキン</t>
    </rPh>
    <phoneticPr fontId="5"/>
  </si>
  <si>
    <t>民間保育所等運営費等市単独助成費</t>
    <rPh sb="10" eb="11">
      <t>シ</t>
    </rPh>
    <rPh sb="11" eb="13">
      <t>タンドク</t>
    </rPh>
    <rPh sb="13" eb="16">
      <t>ジョセイヒ</t>
    </rPh>
    <phoneticPr fontId="2"/>
  </si>
  <si>
    <t>消防事務委託金</t>
    <rPh sb="0" eb="2">
      <t>ショウボウ</t>
    </rPh>
    <rPh sb="2" eb="4">
      <t>ジム</t>
    </rPh>
    <rPh sb="4" eb="6">
      <t>イタク</t>
    </rPh>
    <rPh sb="6" eb="7">
      <t>キン</t>
    </rPh>
    <phoneticPr fontId="2"/>
  </si>
  <si>
    <t>プレミアム付き商品券事業費負担金</t>
    <rPh sb="5" eb="6">
      <t>ツ</t>
    </rPh>
    <phoneticPr fontId="2"/>
  </si>
  <si>
    <t>下水道事業会計繰出金</t>
    <rPh sb="0" eb="3">
      <t>ゲスイドウ</t>
    </rPh>
    <rPh sb="3" eb="5">
      <t>ジギョウ</t>
    </rPh>
    <rPh sb="5" eb="7">
      <t>カイケイ</t>
    </rPh>
    <rPh sb="7" eb="8">
      <t>ク</t>
    </rPh>
    <rPh sb="8" eb="9">
      <t>ダ</t>
    </rPh>
    <rPh sb="9" eb="10">
      <t>キン</t>
    </rPh>
    <phoneticPr fontId="2"/>
  </si>
  <si>
    <t>保育士等キャリアアップ助成金</t>
    <rPh sb="13" eb="14">
      <t>キン</t>
    </rPh>
    <phoneticPr fontId="3"/>
  </si>
  <si>
    <t>調布っ子応援プロジェクト商品券事業費負担金</t>
    <rPh sb="0" eb="2">
      <t>チョウフ</t>
    </rPh>
    <rPh sb="3" eb="4">
      <t>コ</t>
    </rPh>
    <rPh sb="4" eb="6">
      <t>オウエン</t>
    </rPh>
    <phoneticPr fontId="2"/>
  </si>
  <si>
    <t>キャッシュレス決済促進事業費負担金</t>
    <rPh sb="13" eb="14">
      <t>ヒ</t>
    </rPh>
    <rPh sb="14" eb="17">
      <t>フタンキン</t>
    </rPh>
    <phoneticPr fontId="2"/>
  </si>
  <si>
    <t>市内私立保育所</t>
    <rPh sb="0" eb="2">
      <t>シナイ</t>
    </rPh>
    <rPh sb="2" eb="4">
      <t>シリツ</t>
    </rPh>
    <rPh sb="4" eb="6">
      <t>ホイク</t>
    </rPh>
    <rPh sb="6" eb="7">
      <t>ショ</t>
    </rPh>
    <phoneticPr fontId="2"/>
  </si>
  <si>
    <t>民間事業者</t>
    <rPh sb="0" eb="2">
      <t>ミンカン</t>
    </rPh>
    <rPh sb="2" eb="5">
      <t>ジギョウシャ</t>
    </rPh>
    <phoneticPr fontId="2"/>
  </si>
  <si>
    <t>下水道事業会計</t>
    <rPh sb="0" eb="3">
      <t>ゲスイドウ</t>
    </rPh>
    <rPh sb="3" eb="5">
      <t>ジギョウ</t>
    </rPh>
    <rPh sb="5" eb="7">
      <t>カイケイ</t>
    </rPh>
    <phoneticPr fontId="2"/>
  </si>
  <si>
    <t>東京たま広域資源循環組合</t>
    <rPh sb="4" eb="6">
      <t>コウイキ</t>
    </rPh>
    <rPh sb="6" eb="8">
      <t>シゲン</t>
    </rPh>
    <rPh sb="8" eb="10">
      <t>ジュンカン</t>
    </rPh>
    <rPh sb="10" eb="12">
      <t>クミアイ</t>
    </rPh>
    <phoneticPr fontId="2"/>
  </si>
  <si>
    <t>市内認証保育所</t>
    <rPh sb="0" eb="2">
      <t>シナイ</t>
    </rPh>
    <rPh sb="2" eb="4">
      <t>ニンショウ</t>
    </rPh>
    <rPh sb="4" eb="6">
      <t>ホイク</t>
    </rPh>
    <rPh sb="6" eb="7">
      <t>ショ</t>
    </rPh>
    <phoneticPr fontId="2"/>
  </si>
  <si>
    <t>ふじみ衛生組合</t>
    <rPh sb="3" eb="5">
      <t>エイセイ</t>
    </rPh>
    <rPh sb="5" eb="7">
      <t>クミアイ</t>
    </rPh>
    <phoneticPr fontId="2"/>
  </si>
  <si>
    <t>市内保育施設等</t>
    <rPh sb="0" eb="2">
      <t>シナイ</t>
    </rPh>
    <rPh sb="2" eb="4">
      <t>ホイク</t>
    </rPh>
    <rPh sb="4" eb="6">
      <t>シセツ</t>
    </rPh>
    <rPh sb="6" eb="7">
      <t>トウ</t>
    </rPh>
    <phoneticPr fontId="2"/>
  </si>
  <si>
    <t>消防事務に係る負担金</t>
    <rPh sb="0" eb="2">
      <t>ショウボウ</t>
    </rPh>
    <rPh sb="2" eb="4">
      <t>ジム</t>
    </rPh>
    <rPh sb="5" eb="6">
      <t>カカ</t>
    </rPh>
    <rPh sb="7" eb="10">
      <t>フタンキン</t>
    </rPh>
    <phoneticPr fontId="2"/>
  </si>
  <si>
    <t>プレミアム付き商品券の換金費用に係る負担金</t>
    <rPh sb="5" eb="6">
      <t>ツ</t>
    </rPh>
    <rPh sb="7" eb="10">
      <t>ショウヒンケン</t>
    </rPh>
    <rPh sb="11" eb="13">
      <t>カンキン</t>
    </rPh>
    <rPh sb="13" eb="15">
      <t>ヒヨウ</t>
    </rPh>
    <rPh sb="16" eb="17">
      <t>カカ</t>
    </rPh>
    <rPh sb="18" eb="21">
      <t>フタンキン</t>
    </rPh>
    <phoneticPr fontId="2"/>
  </si>
  <si>
    <t>下水道事業会計への繰出金（一般会計負担分）</t>
    <rPh sb="0" eb="3">
      <t>ゲスイドウ</t>
    </rPh>
    <rPh sb="3" eb="5">
      <t>ジギョウ</t>
    </rPh>
    <rPh sb="5" eb="7">
      <t>カイケイ</t>
    </rPh>
    <rPh sb="9" eb="10">
      <t>ク</t>
    </rPh>
    <rPh sb="10" eb="11">
      <t>ダ</t>
    </rPh>
    <rPh sb="11" eb="12">
      <t>キン</t>
    </rPh>
    <rPh sb="13" eb="15">
      <t>イッパン</t>
    </rPh>
    <rPh sb="15" eb="17">
      <t>カイケイ</t>
    </rPh>
    <rPh sb="17" eb="19">
      <t>フタン</t>
    </rPh>
    <rPh sb="19" eb="20">
      <t>ブン</t>
    </rPh>
    <phoneticPr fontId="2"/>
  </si>
  <si>
    <t>東京たま広域資源循環組合の運営費に係る負担金</t>
    <rPh sb="0" eb="2">
      <t>トウキョウ</t>
    </rPh>
    <rPh sb="4" eb="6">
      <t>コウイキ</t>
    </rPh>
    <rPh sb="6" eb="8">
      <t>シゲン</t>
    </rPh>
    <rPh sb="8" eb="10">
      <t>ジュンカン</t>
    </rPh>
    <rPh sb="10" eb="12">
      <t>クミアイ</t>
    </rPh>
    <rPh sb="13" eb="15">
      <t>ウンエイ</t>
    </rPh>
    <rPh sb="15" eb="16">
      <t>ヒ</t>
    </rPh>
    <rPh sb="17" eb="18">
      <t>カカ</t>
    </rPh>
    <rPh sb="19" eb="22">
      <t>フタンキン</t>
    </rPh>
    <phoneticPr fontId="2"/>
  </si>
  <si>
    <t>認証保育所に対し，保育に要する経費の一部を補助することで，保育サービス水準の維持向上を図ること</t>
    <rPh sb="0" eb="2">
      <t>ニンショウ</t>
    </rPh>
    <rPh sb="2" eb="4">
      <t>ホイク</t>
    </rPh>
    <rPh sb="4" eb="5">
      <t>ジョ</t>
    </rPh>
    <rPh sb="6" eb="7">
      <t>タイ</t>
    </rPh>
    <rPh sb="9" eb="11">
      <t>ホイク</t>
    </rPh>
    <rPh sb="12" eb="13">
      <t>ヨウ</t>
    </rPh>
    <rPh sb="15" eb="17">
      <t>ケイヒ</t>
    </rPh>
    <rPh sb="18" eb="20">
      <t>イチブ</t>
    </rPh>
    <rPh sb="21" eb="23">
      <t>ホジョ</t>
    </rPh>
    <rPh sb="29" eb="31">
      <t>ホイク</t>
    </rPh>
    <rPh sb="35" eb="37">
      <t>スイジュン</t>
    </rPh>
    <rPh sb="38" eb="40">
      <t>イジ</t>
    </rPh>
    <rPh sb="40" eb="42">
      <t>コウジョウ</t>
    </rPh>
    <rPh sb="43" eb="44">
      <t>ハカ</t>
    </rPh>
    <phoneticPr fontId="2"/>
  </si>
  <si>
    <t>ふじみ衛生組合の運営費に係る負担金</t>
    <rPh sb="3" eb="5">
      <t>エイセイ</t>
    </rPh>
    <rPh sb="5" eb="7">
      <t>クミアイ</t>
    </rPh>
    <rPh sb="8" eb="10">
      <t>ウンエイ</t>
    </rPh>
    <rPh sb="10" eb="11">
      <t>ヒ</t>
    </rPh>
    <rPh sb="12" eb="13">
      <t>カカ</t>
    </rPh>
    <rPh sb="14" eb="17">
      <t>フタンキン</t>
    </rPh>
    <phoneticPr fontId="2"/>
  </si>
  <si>
    <t>保育士等が保育の専門性を高めながら，やりがいをもって働くことができるための保育士等のキャリアアップに向けた取組に要する費用の一部を補助することにより保育サービスの質の向上を図ること</t>
    <rPh sb="0" eb="3">
      <t>ホイクシ</t>
    </rPh>
    <rPh sb="3" eb="4">
      <t>トウ</t>
    </rPh>
    <rPh sb="5" eb="7">
      <t>ホイク</t>
    </rPh>
    <rPh sb="8" eb="11">
      <t>センモンセイ</t>
    </rPh>
    <rPh sb="12" eb="13">
      <t>タカ</t>
    </rPh>
    <rPh sb="26" eb="27">
      <t>ハタラ</t>
    </rPh>
    <rPh sb="37" eb="40">
      <t>ホイクシ</t>
    </rPh>
    <rPh sb="40" eb="41">
      <t>トウ</t>
    </rPh>
    <rPh sb="50" eb="51">
      <t>ム</t>
    </rPh>
    <rPh sb="53" eb="55">
      <t>トリクミ</t>
    </rPh>
    <rPh sb="56" eb="57">
      <t>ヨウ</t>
    </rPh>
    <rPh sb="59" eb="61">
      <t>ヒヨウ</t>
    </rPh>
    <rPh sb="62" eb="64">
      <t>イチブ</t>
    </rPh>
    <rPh sb="65" eb="67">
      <t>ホジョ</t>
    </rPh>
    <rPh sb="74" eb="76">
      <t>ホイク</t>
    </rPh>
    <rPh sb="81" eb="82">
      <t>シツ</t>
    </rPh>
    <rPh sb="83" eb="85">
      <t>コウジョウ</t>
    </rPh>
    <rPh sb="86" eb="87">
      <t>ハカ</t>
    </rPh>
    <phoneticPr fontId="2"/>
  </si>
  <si>
    <t>市内飲食店等でのテイクアウトの購入，市内書店での書籍等の購入のため子育て世帯に商品券を配付する事業である調布っ子応援プロジェクトの換金費用に係る負担金</t>
    <rPh sb="47" eb="49">
      <t>ジギョウ</t>
    </rPh>
    <rPh sb="52" eb="54">
      <t>チョウフ</t>
    </rPh>
    <rPh sb="55" eb="56">
      <t>コ</t>
    </rPh>
    <rPh sb="56" eb="58">
      <t>オウエン</t>
    </rPh>
    <rPh sb="65" eb="67">
      <t>カンキン</t>
    </rPh>
    <rPh sb="67" eb="69">
      <t>ヒヨウ</t>
    </rPh>
    <rPh sb="70" eb="71">
      <t>カカ</t>
    </rPh>
    <rPh sb="72" eb="75">
      <t>フタンキン</t>
    </rPh>
    <phoneticPr fontId="2"/>
  </si>
  <si>
    <t>障害者の日中活動に係る障害福祉サービスを行う指定事業所の運営に要する経費の一部を補助することにより，障害福祉サービスの拡充を図り，障害者の福祉の増進に資すること</t>
    <rPh sb="0" eb="3">
      <t>ショウガイシャ</t>
    </rPh>
    <rPh sb="4" eb="6">
      <t>ニッチュウ</t>
    </rPh>
    <rPh sb="6" eb="8">
      <t>カツドウ</t>
    </rPh>
    <rPh sb="9" eb="10">
      <t>カカ</t>
    </rPh>
    <rPh sb="11" eb="13">
      <t>ショウガイ</t>
    </rPh>
    <rPh sb="13" eb="15">
      <t>フクシ</t>
    </rPh>
    <rPh sb="20" eb="21">
      <t>オコナ</t>
    </rPh>
    <rPh sb="22" eb="24">
      <t>シテイ</t>
    </rPh>
    <rPh sb="24" eb="27">
      <t>ジギョウショ</t>
    </rPh>
    <rPh sb="28" eb="30">
      <t>ウンエイ</t>
    </rPh>
    <rPh sb="31" eb="32">
      <t>ヨウ</t>
    </rPh>
    <rPh sb="34" eb="36">
      <t>ケイヒ</t>
    </rPh>
    <rPh sb="37" eb="39">
      <t>イチブ</t>
    </rPh>
    <rPh sb="40" eb="42">
      <t>ホジョ</t>
    </rPh>
    <rPh sb="50" eb="52">
      <t>ショウガイ</t>
    </rPh>
    <rPh sb="52" eb="54">
      <t>フクシ</t>
    </rPh>
    <rPh sb="59" eb="61">
      <t>カクジュウ</t>
    </rPh>
    <rPh sb="62" eb="63">
      <t>ハカ</t>
    </rPh>
    <rPh sb="65" eb="68">
      <t>ショウガイシャ</t>
    </rPh>
    <rPh sb="69" eb="71">
      <t>フクシ</t>
    </rPh>
    <rPh sb="72" eb="74">
      <t>ゾウシン</t>
    </rPh>
    <rPh sb="75" eb="76">
      <t>シ</t>
    </rPh>
    <phoneticPr fontId="2"/>
  </si>
  <si>
    <t>社会福祉協議会の運営を円滑に図るための人件費補助</t>
    <rPh sb="8" eb="10">
      <t>ウンエイ</t>
    </rPh>
    <rPh sb="11" eb="13">
      <t>エンカツ</t>
    </rPh>
    <rPh sb="14" eb="15">
      <t>ハカ</t>
    </rPh>
    <rPh sb="19" eb="21">
      <t>ジンケン</t>
    </rPh>
    <rPh sb="21" eb="22">
      <t>ヒ</t>
    </rPh>
    <rPh sb="22" eb="24">
      <t>ホジョ</t>
    </rPh>
    <phoneticPr fontId="2"/>
  </si>
  <si>
    <t>私立幼稚園等に在籍する幼児の保護者の負担を軽減し，幼児教育の振興と充実を図ること</t>
    <rPh sb="0" eb="2">
      <t>シリツ</t>
    </rPh>
    <rPh sb="2" eb="5">
      <t>ヨウチエン</t>
    </rPh>
    <rPh sb="5" eb="6">
      <t>トウ</t>
    </rPh>
    <rPh sb="7" eb="9">
      <t>ザイセキ</t>
    </rPh>
    <rPh sb="11" eb="13">
      <t>ヨウジ</t>
    </rPh>
    <rPh sb="14" eb="17">
      <t>ホゴシャ</t>
    </rPh>
    <rPh sb="18" eb="20">
      <t>フタン</t>
    </rPh>
    <rPh sb="21" eb="23">
      <t>ケイゲン</t>
    </rPh>
    <rPh sb="25" eb="27">
      <t>ヨウジ</t>
    </rPh>
    <rPh sb="27" eb="29">
      <t>キョウイク</t>
    </rPh>
    <rPh sb="30" eb="32">
      <t>シンコウ</t>
    </rPh>
    <rPh sb="33" eb="35">
      <t>ジュウジツ</t>
    </rPh>
    <rPh sb="36" eb="37">
      <t>ハカ</t>
    </rPh>
    <phoneticPr fontId="2"/>
  </si>
  <si>
    <t>法人の運営の安定と事業の充実を図り，地域社会の発展に寄与すること</t>
    <rPh sb="0" eb="2">
      <t>ホウジン</t>
    </rPh>
    <rPh sb="3" eb="5">
      <t>ウンエイ</t>
    </rPh>
    <rPh sb="6" eb="8">
      <t>アンテイ</t>
    </rPh>
    <rPh sb="9" eb="11">
      <t>ジギョウ</t>
    </rPh>
    <rPh sb="12" eb="14">
      <t>ジュウジツ</t>
    </rPh>
    <rPh sb="15" eb="16">
      <t>ハカ</t>
    </rPh>
    <rPh sb="18" eb="20">
      <t>チイキ</t>
    </rPh>
    <rPh sb="20" eb="22">
      <t>シャカイ</t>
    </rPh>
    <rPh sb="23" eb="25">
      <t>ハッテン</t>
    </rPh>
    <rPh sb="26" eb="28">
      <t>キヨ</t>
    </rPh>
    <phoneticPr fontId="2"/>
  </si>
  <si>
    <t>キャッシュレス決裁促進事業のポイント還元に係る負担金</t>
    <rPh sb="7" eb="9">
      <t>ケッサイ</t>
    </rPh>
    <rPh sb="9" eb="11">
      <t>ソクシン</t>
    </rPh>
    <rPh sb="11" eb="13">
      <t>ジギョウ</t>
    </rPh>
    <rPh sb="18" eb="20">
      <t>カンゲン</t>
    </rPh>
    <rPh sb="21" eb="22">
      <t>カカ</t>
    </rPh>
    <rPh sb="23" eb="26">
      <t>フタンキン</t>
    </rPh>
    <phoneticPr fontId="2"/>
  </si>
  <si>
    <t>保育内容の充実に要する経費の一部を補助することにより，市民の多様なニーズに対応した保育を行うとともに，児童の健全な発育及び福祉の増進を図ること</t>
    <rPh sb="0" eb="2">
      <t>ホイク</t>
    </rPh>
    <rPh sb="2" eb="4">
      <t>ナイヨウ</t>
    </rPh>
    <rPh sb="5" eb="7">
      <t>ジュウジツ</t>
    </rPh>
    <rPh sb="8" eb="9">
      <t>ヨウ</t>
    </rPh>
    <rPh sb="11" eb="13">
      <t>ケイヒ</t>
    </rPh>
    <rPh sb="14" eb="16">
      <t>イチブ</t>
    </rPh>
    <rPh sb="17" eb="19">
      <t>ホジョ</t>
    </rPh>
    <rPh sb="27" eb="29">
      <t>シミン</t>
    </rPh>
    <rPh sb="30" eb="32">
      <t>タヨウ</t>
    </rPh>
    <rPh sb="37" eb="39">
      <t>タイオウ</t>
    </rPh>
    <rPh sb="41" eb="43">
      <t>ホイク</t>
    </rPh>
    <rPh sb="44" eb="45">
      <t>オコナ</t>
    </rPh>
    <rPh sb="51" eb="53">
      <t>ジドウ</t>
    </rPh>
    <rPh sb="54" eb="56">
      <t>ケンゼン</t>
    </rPh>
    <rPh sb="57" eb="59">
      <t>ハツイク</t>
    </rPh>
    <rPh sb="59" eb="60">
      <t>オヨ</t>
    </rPh>
    <rPh sb="61" eb="63">
      <t>フクシ</t>
    </rPh>
    <rPh sb="64" eb="66">
      <t>ゾウシン</t>
    </rPh>
    <rPh sb="67" eb="68">
      <t>ハカ</t>
    </rPh>
    <phoneticPr fontId="2"/>
  </si>
  <si>
    <t>　※　調布エフエム放送株式会社の出資割合（％）については、株式数により算出した数値を記載しています。</t>
    <rPh sb="3" eb="5">
      <t>チョウフ</t>
    </rPh>
    <rPh sb="9" eb="11">
      <t>ホウソウ</t>
    </rPh>
    <rPh sb="11" eb="15">
      <t>カブシキガイシャ</t>
    </rPh>
    <rPh sb="16" eb="20">
      <t>シュッシワリアイ</t>
    </rPh>
    <rPh sb="29" eb="31">
      <t>カブシキ</t>
    </rPh>
    <rPh sb="31" eb="32">
      <t>スウ</t>
    </rPh>
    <rPh sb="35" eb="37">
      <t>サンシュツ</t>
    </rPh>
    <rPh sb="39" eb="41">
      <t>スウチ</t>
    </rPh>
    <rPh sb="42" eb="44">
      <t>キサイ</t>
    </rPh>
    <phoneticPr fontId="4"/>
  </si>
  <si>
    <r>
      <t>市が設立した財団法人に対して必要な</t>
    </r>
    <r>
      <rPr>
        <sz val="11"/>
        <rFont val="ＭＳ Ｐゴシック"/>
        <family val="3"/>
        <charset val="128"/>
      </rPr>
      <t>助成を行うことにより，当該法人の運営の安定と事業の充実を図り，地域社会の発展に寄与すること</t>
    </r>
    <rPh sb="0" eb="1">
      <t>シ</t>
    </rPh>
    <rPh sb="2" eb="4">
      <t>セツリツ</t>
    </rPh>
    <rPh sb="6" eb="8">
      <t>ザイダン</t>
    </rPh>
    <rPh sb="8" eb="10">
      <t>ホウジン</t>
    </rPh>
    <rPh sb="11" eb="12">
      <t>タイ</t>
    </rPh>
    <rPh sb="14" eb="16">
      <t>ヒツヨウ</t>
    </rPh>
    <rPh sb="17" eb="19">
      <t>ジョセイ</t>
    </rPh>
    <rPh sb="20" eb="21">
      <t>オコナ</t>
    </rPh>
    <rPh sb="28" eb="30">
      <t>トウガイ</t>
    </rPh>
    <rPh sb="30" eb="32">
      <t>ホウジン</t>
    </rPh>
    <rPh sb="33" eb="35">
      <t>ウンエイ</t>
    </rPh>
    <rPh sb="36" eb="38">
      <t>アンテイ</t>
    </rPh>
    <rPh sb="39" eb="41">
      <t>ジギョウ</t>
    </rPh>
    <rPh sb="42" eb="44">
      <t>ジュウジツ</t>
    </rPh>
    <rPh sb="45" eb="46">
      <t>ハカ</t>
    </rPh>
    <rPh sb="48" eb="50">
      <t>チイキ</t>
    </rPh>
    <rPh sb="50" eb="52">
      <t>シャカイ</t>
    </rPh>
    <rPh sb="53" eb="55">
      <t>ハッテン</t>
    </rPh>
    <rPh sb="56" eb="58">
      <t>キヨ</t>
    </rPh>
    <phoneticPr fontId="2"/>
  </si>
  <si>
    <t>差引本年度末残高（D)－（E)
（G)</t>
    <rPh sb="0" eb="2">
      <t>サシヒキ</t>
    </rPh>
    <rPh sb="2" eb="5">
      <t>ホンネンド</t>
    </rPh>
    <rPh sb="5" eb="6">
      <t>マツ</t>
    </rPh>
    <rPh sb="6" eb="8">
      <t>ザンダカ</t>
    </rPh>
    <phoneticPr fontId="10"/>
  </si>
  <si>
    <t>価格高騰緊急支援給付金</t>
    <phoneticPr fontId="4"/>
  </si>
  <si>
    <t>非課税世帯物価高騰支援給付金</t>
    <phoneticPr fontId="4"/>
  </si>
  <si>
    <t>住民</t>
    <rPh sb="0" eb="2">
      <t>ジュウミン</t>
    </rPh>
    <phoneticPr fontId="4"/>
  </si>
  <si>
    <t>新型コロナウイルス感染症・物価高騰対応として，特に家計への影響が大きい住民税非課税世帯等に対し，臨時的な措置として支援を行うもの</t>
    <rPh sb="0" eb="2">
      <t>シンガタ</t>
    </rPh>
    <rPh sb="9" eb="12">
      <t>カンセンショウ</t>
    </rPh>
    <rPh sb="13" eb="15">
      <t>ブッカ</t>
    </rPh>
    <rPh sb="15" eb="17">
      <t>コウトウ</t>
    </rPh>
    <rPh sb="17" eb="19">
      <t>タイオウ</t>
    </rPh>
    <rPh sb="23" eb="24">
      <t>トク</t>
    </rPh>
    <rPh sb="25" eb="27">
      <t>カケイ</t>
    </rPh>
    <rPh sb="29" eb="31">
      <t>エイキョウ</t>
    </rPh>
    <rPh sb="32" eb="33">
      <t>オオ</t>
    </rPh>
    <rPh sb="52" eb="54">
      <t>ソチ</t>
    </rPh>
    <rPh sb="57" eb="59">
      <t>シエン</t>
    </rPh>
    <phoneticPr fontId="4"/>
  </si>
  <si>
    <t>市内事業者物価高騰支援事業費補助金</t>
    <phoneticPr fontId="4"/>
  </si>
  <si>
    <t>市内事業者</t>
    <rPh sb="2" eb="5">
      <t>ジギョウシャ</t>
    </rPh>
    <phoneticPr fontId="4"/>
  </si>
  <si>
    <t>電力・ガス・燃料費等の価格高騰による負担増を踏まえ，市内事業者に対し，臨時的な措置として支援を行うもの</t>
    <rPh sb="6" eb="9">
      <t>ネンリョウヒ</t>
    </rPh>
    <rPh sb="26" eb="28">
      <t>シナイ</t>
    </rPh>
    <rPh sb="28" eb="31">
      <t>ジギョウシャ</t>
    </rPh>
    <phoneticPr fontId="4"/>
  </si>
  <si>
    <t>電力・ガス・食料品等の価格高騰による負担増を踏まえ，特に家計への影響が大きい住民税非課税世帯等に対し，臨時的な措置として支援を行うもの</t>
    <rPh sb="0" eb="2">
      <t>デンリョク</t>
    </rPh>
    <rPh sb="6" eb="9">
      <t>ショクリョウヒン</t>
    </rPh>
    <rPh sb="9" eb="10">
      <t>トウ</t>
    </rPh>
    <rPh sb="11" eb="13">
      <t>カカク</t>
    </rPh>
    <rPh sb="13" eb="15">
      <t>コウトウ</t>
    </rPh>
    <rPh sb="18" eb="21">
      <t>フタンゾウ</t>
    </rPh>
    <rPh sb="22" eb="23">
      <t>フ</t>
    </rPh>
    <rPh sb="26" eb="27">
      <t>トク</t>
    </rPh>
    <rPh sb="28" eb="30">
      <t>カケイ</t>
    </rPh>
    <rPh sb="32" eb="34">
      <t>エイキョウ</t>
    </rPh>
    <rPh sb="35" eb="36">
      <t>オオ</t>
    </rPh>
    <rPh sb="38" eb="41">
      <t>ジュウミンゼイ</t>
    </rPh>
    <rPh sb="41" eb="44">
      <t>ヒカゼイ</t>
    </rPh>
    <rPh sb="44" eb="46">
      <t>セタイ</t>
    </rPh>
    <rPh sb="46" eb="47">
      <t>トウ</t>
    </rPh>
    <rPh sb="48" eb="49">
      <t>タイ</t>
    </rPh>
    <rPh sb="51" eb="54">
      <t>リンジテキ</t>
    </rPh>
    <rPh sb="55" eb="57">
      <t>ソチ</t>
    </rPh>
    <rPh sb="60" eb="62">
      <t>シエン</t>
    </rPh>
    <rPh sb="63" eb="6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</si>
</sst>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0%"/>
    <numFmt numFmtId="178" formatCode="#,##0;[Red]\-#,##0;&quot;－&quot;"/>
    <numFmt numFmtId="179" formatCode="&quot;(&quot;0%&quot;)   &quot;;[Red]\-&quot;(&quot;0%&quot;)   &quot;;&quot;－    &quot;"/>
    <numFmt numFmtId="180" formatCode="&quot;(&quot;0.00%&quot;)   &quot;;[Red]\-&quot;(&quot;0.00%&quot;)   &quot;;&quot;－    &quot;"/>
    <numFmt numFmtId="181" formatCode="0.00%;[Red]\-0.00%;&quot;－&quot;"/>
    <numFmt numFmtId="182" formatCode="#,##0;&quot;▲ &quot;#,##0"/>
    <numFmt numFmtId="183" formatCode="#,##0.000;[Red]\-#,##0.000"/>
    <numFmt numFmtId="184" formatCode="#,##0.000_ "/>
    <numFmt numFmtId="185" formatCode="#,##0,_ ;[Red]\-#,##0,\ ;\-"/>
    <numFmt numFmtId="186" formatCode="#,##0,_ ;\△#,##0,\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11"/>
      <name val="ＭＳ 明朝"/>
      <family val="1"/>
      <charset val="128"/>
    </font>
    <font>
      <b/>
      <sz val="18"/>
      <name val="ＭＳ Ｐゴシック"/>
      <family val="3"/>
      <charset val="128"/>
    </font>
    <font>
      <sz val="12"/>
      <name val="ＭＳ 明朝"/>
      <family val="1"/>
      <charset val="128"/>
    </font>
    <font>
      <sz val="11"/>
      <name val="ＭＳ Ｐゴシック"/>
      <family val="3"/>
      <charset val="128"/>
      <scheme val="minor"/>
    </font>
    <font>
      <b/>
      <sz val="12"/>
      <name val="ＭＳ Ｐゴシック"/>
      <family val="3"/>
      <charset val="128"/>
    </font>
    <font>
      <sz val="10"/>
      <name val="ＭＳ Ｐゴシック"/>
      <family val="3"/>
      <charset val="128"/>
      <scheme val="minor"/>
    </font>
    <font>
      <sz val="12"/>
      <name val="ＭＳ Ｐゴシック"/>
      <family val="2"/>
      <charset val="128"/>
      <scheme val="minor"/>
    </font>
    <font>
      <sz val="12"/>
      <name val="ＭＳ Ｐゴシック"/>
      <family val="3"/>
      <charset val="128"/>
      <scheme val="minor"/>
    </font>
    <font>
      <u/>
      <sz val="18"/>
      <name val="ＭＳ Ｐゴシック"/>
      <family val="3"/>
      <charset val="128"/>
      <scheme val="minor"/>
    </font>
    <font>
      <sz val="18"/>
      <name val="ＭＳ Ｐゴシック"/>
      <family val="3"/>
      <charset val="128"/>
      <scheme val="minor"/>
    </font>
    <font>
      <sz val="14"/>
      <name val="ＭＳ Ｐゴシック"/>
      <family val="3"/>
      <charset val="128"/>
      <scheme val="minor"/>
    </font>
    <font>
      <sz val="9"/>
      <name val="ＭＳ Ｐゴシック"/>
      <family val="3"/>
      <charset val="128"/>
      <scheme val="minor"/>
    </font>
    <font>
      <sz val="11"/>
      <color theme="1"/>
      <name val="ＭＳ Ｐゴシック"/>
      <family val="2"/>
      <scheme val="minor"/>
    </font>
    <font>
      <sz val="1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17">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9" fillId="0" borderId="27">
      <alignment horizontal="center" vertical="center"/>
    </xf>
    <xf numFmtId="178" fontId="15" fillId="0" borderId="0">
      <alignment vertical="top"/>
    </xf>
    <xf numFmtId="179" fontId="15" fillId="0" borderId="0" applyFont="0" applyFill="0" applyBorder="0" applyAlignment="0" applyProtection="0"/>
    <xf numFmtId="180" fontId="15" fillId="0" borderId="0" applyFont="0" applyFill="0" applyBorder="0" applyAlignment="0" applyProtection="0">
      <alignment vertical="top"/>
    </xf>
    <xf numFmtId="181" fontId="15" fillId="0" borderId="0" applyFont="0" applyFill="0" applyBorder="0" applyAlignment="0" applyProtection="0"/>
    <xf numFmtId="0" fontId="5" fillId="0" borderId="0" applyFill="0" applyBorder="0" applyProtection="0"/>
    <xf numFmtId="0" fontId="18" fillId="0" borderId="0" applyNumberFormat="0" applyFont="0" applyFill="0" applyBorder="0">
      <alignment horizontal="left" vertical="top" wrapText="1"/>
    </xf>
    <xf numFmtId="38" fontId="20" fillId="0" borderId="0" applyFont="0" applyFill="0" applyBorder="0" applyAlignment="0" applyProtection="0"/>
    <xf numFmtId="0" fontId="20" fillId="0" borderId="0"/>
    <xf numFmtId="0" fontId="20" fillId="0" borderId="0"/>
    <xf numFmtId="38" fontId="11" fillId="0" borderId="0" applyFont="0" applyFill="0" applyBorder="0" applyAlignment="0" applyProtection="0">
      <alignment vertical="center"/>
    </xf>
    <xf numFmtId="0" fontId="11" fillId="0" borderId="0">
      <alignment vertical="center"/>
    </xf>
    <xf numFmtId="9" fontId="3" fillId="0" borderId="0" applyFont="0" applyFill="0" applyBorder="0" applyAlignment="0" applyProtection="0">
      <alignment vertical="center"/>
    </xf>
    <xf numFmtId="0" fontId="30" fillId="0" borderId="0"/>
  </cellStyleXfs>
  <cellXfs count="273">
    <xf numFmtId="0" fontId="0" fillId="0" borderId="0" xfId="0">
      <alignment vertical="center"/>
    </xf>
    <xf numFmtId="0" fontId="7" fillId="0" borderId="0" xfId="0" applyFont="1">
      <alignment vertical="center"/>
    </xf>
    <xf numFmtId="0" fontId="7" fillId="0" borderId="0" xfId="2" applyFont="1">
      <alignment vertical="center"/>
    </xf>
    <xf numFmtId="0" fontId="6" fillId="0" borderId="0" xfId="0" applyFont="1">
      <alignment vertical="center"/>
    </xf>
    <xf numFmtId="0" fontId="7" fillId="0" borderId="0" xfId="0" applyFont="1" applyAlignment="1">
      <alignment horizontal="center" vertical="center"/>
    </xf>
    <xf numFmtId="0" fontId="7" fillId="0" borderId="15" xfId="0" applyFont="1" applyBorder="1">
      <alignment vertical="center"/>
    </xf>
    <xf numFmtId="0" fontId="9" fillId="0" borderId="11" xfId="0" applyFont="1" applyBorder="1" applyAlignment="1">
      <alignment horizontal="left" vertical="center"/>
    </xf>
    <xf numFmtId="0" fontId="7" fillId="0" borderId="11" xfId="0" applyFont="1" applyBorder="1">
      <alignment vertical="center"/>
    </xf>
    <xf numFmtId="0" fontId="9" fillId="0" borderId="0" xfId="0" applyFont="1">
      <alignmen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right" vertical="center"/>
    </xf>
    <xf numFmtId="0" fontId="17" fillId="0" borderId="0" xfId="0" applyFont="1" applyAlignment="1">
      <alignment horizontal="right" vertical="center"/>
    </xf>
    <xf numFmtId="0" fontId="15" fillId="0" borderId="3" xfId="0" applyFont="1" applyBorder="1">
      <alignment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176" fontId="15" fillId="0" borderId="0" xfId="0" applyNumberFormat="1" applyFont="1">
      <alignment vertical="center"/>
    </xf>
    <xf numFmtId="176" fontId="0" fillId="0" borderId="0" xfId="0" applyNumberFormat="1">
      <alignment vertical="center"/>
    </xf>
    <xf numFmtId="0" fontId="19" fillId="0" borderId="0" xfId="0" applyFont="1">
      <alignment vertical="center"/>
    </xf>
    <xf numFmtId="0" fontId="5" fillId="0" borderId="0" xfId="0" applyFont="1">
      <alignment vertical="center"/>
    </xf>
    <xf numFmtId="38" fontId="0" fillId="0" borderId="0" xfId="1" applyFont="1">
      <alignment vertical="center"/>
    </xf>
    <xf numFmtId="38" fontId="0" fillId="0" borderId="0" xfId="1" applyFont="1" applyBorder="1">
      <alignment vertical="center"/>
    </xf>
    <xf numFmtId="0" fontId="0" fillId="0" borderId="15" xfId="0" applyBorder="1">
      <alignment vertical="center"/>
    </xf>
    <xf numFmtId="0" fontId="0" fillId="0" borderId="15" xfId="0" applyBorder="1" applyAlignment="1">
      <alignment horizontal="center" vertical="center" wrapText="1"/>
    </xf>
    <xf numFmtId="0" fontId="0" fillId="0" borderId="3" xfId="0" applyBorder="1" applyAlignment="1">
      <alignment vertical="center" wrapText="1"/>
    </xf>
    <xf numFmtId="0" fontId="0" fillId="0" borderId="15" xfId="0" applyBorder="1" applyAlignment="1">
      <alignment vertical="center" wrapText="1"/>
    </xf>
    <xf numFmtId="0" fontId="0" fillId="0" borderId="15" xfId="0" applyBorder="1" applyAlignment="1">
      <alignment vertical="center" shrinkToFit="1"/>
    </xf>
    <xf numFmtId="0" fontId="0" fillId="0" borderId="3" xfId="0" applyBorder="1" applyAlignment="1">
      <alignment vertical="center" shrinkToFit="1"/>
    </xf>
    <xf numFmtId="183" fontId="0" fillId="0" borderId="0" xfId="1" applyNumberFormat="1" applyFont="1">
      <alignment vertical="center"/>
    </xf>
    <xf numFmtId="0" fontId="22" fillId="0" borderId="0" xfId="0" applyFont="1">
      <alignment vertical="center"/>
    </xf>
    <xf numFmtId="0" fontId="2" fillId="0" borderId="0" xfId="0" applyFont="1" applyAlignment="1">
      <alignment horizontal="left" vertical="center"/>
    </xf>
    <xf numFmtId="0" fontId="11" fillId="0" borderId="0" xfId="0" applyFont="1" applyAlignment="1">
      <alignment horizontal="right" vertical="center"/>
    </xf>
    <xf numFmtId="0" fontId="15" fillId="2" borderId="1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0" fillId="0" borderId="15" xfId="2" applyFont="1" applyBorder="1" applyAlignment="1">
      <alignment horizontal="center" vertical="center" wrapText="1"/>
    </xf>
    <xf numFmtId="0" fontId="0" fillId="0" borderId="15" xfId="2" applyFont="1" applyBorder="1">
      <alignment vertical="center"/>
    </xf>
    <xf numFmtId="0" fontId="0" fillId="0" borderId="15" xfId="2" applyFont="1" applyBorder="1" applyAlignment="1">
      <alignment horizontal="center" vertical="center"/>
    </xf>
    <xf numFmtId="38" fontId="7" fillId="0" borderId="0" xfId="1" applyFont="1">
      <alignment vertical="center"/>
    </xf>
    <xf numFmtId="183" fontId="7" fillId="0" borderId="0" xfId="1" applyNumberFormat="1" applyFont="1">
      <alignment vertical="center"/>
    </xf>
    <xf numFmtId="0" fontId="23" fillId="0" borderId="0" xfId="0" applyFont="1" applyAlignment="1">
      <alignment horizontal="right" vertical="center"/>
    </xf>
    <xf numFmtId="0" fontId="21" fillId="0" borderId="15" xfId="0" applyFont="1" applyBorder="1" applyAlignment="1">
      <alignment horizontal="center" vertical="center"/>
    </xf>
    <xf numFmtId="0" fontId="21" fillId="0" borderId="6" xfId="0" applyFont="1" applyBorder="1" applyAlignment="1">
      <alignment horizontal="left" vertical="center"/>
    </xf>
    <xf numFmtId="0" fontId="21" fillId="0" borderId="6" xfId="0" applyFont="1" applyBorder="1" applyAlignment="1">
      <alignment horizontal="center" vertical="center"/>
    </xf>
    <xf numFmtId="38" fontId="0" fillId="0" borderId="0" xfId="1" applyFont="1" applyAlignment="1">
      <alignment vertical="center"/>
    </xf>
    <xf numFmtId="176" fontId="7" fillId="0" borderId="0" xfId="0" applyNumberFormat="1" applyFont="1">
      <alignment vertical="center"/>
    </xf>
    <xf numFmtId="0" fontId="0" fillId="0" borderId="15" xfId="0" applyBorder="1" applyAlignment="1">
      <alignment horizontal="center" vertical="center"/>
    </xf>
    <xf numFmtId="0" fontId="1" fillId="0" borderId="0" xfId="0" applyFont="1" applyAlignment="1">
      <alignment horizontal="right"/>
    </xf>
    <xf numFmtId="0" fontId="1" fillId="0" borderId="0" xfId="0" applyFont="1">
      <alignment vertical="center"/>
    </xf>
    <xf numFmtId="0" fontId="27" fillId="0" borderId="0" xfId="0" applyFont="1" applyAlignment="1">
      <alignment horizontal="center" vertical="center"/>
    </xf>
    <xf numFmtId="0" fontId="25" fillId="0" borderId="5" xfId="0" applyFont="1" applyBorder="1">
      <alignment vertical="center"/>
    </xf>
    <xf numFmtId="0" fontId="28" fillId="0" borderId="5" xfId="0" applyFont="1" applyBorder="1">
      <alignment vertical="center"/>
    </xf>
    <xf numFmtId="0" fontId="28" fillId="0" borderId="0" xfId="0" applyFont="1" applyAlignment="1">
      <alignment horizontal="center" vertical="center"/>
    </xf>
    <xf numFmtId="0" fontId="8"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horizontal="left" vertical="center"/>
    </xf>
    <xf numFmtId="0" fontId="29" fillId="0" borderId="11" xfId="0" applyFont="1" applyBorder="1">
      <alignment vertical="center"/>
    </xf>
    <xf numFmtId="0" fontId="21" fillId="0" borderId="11" xfId="0" applyFont="1" applyBorder="1" applyAlignment="1">
      <alignment horizontal="left" vertical="center"/>
    </xf>
    <xf numFmtId="0" fontId="23" fillId="0" borderId="1" xfId="0" applyFont="1" applyBorder="1" applyAlignment="1">
      <alignment horizontal="center" vertical="center"/>
    </xf>
    <xf numFmtId="38" fontId="23" fillId="0" borderId="1" xfId="1" applyFont="1" applyFill="1" applyBorder="1" applyAlignment="1">
      <alignment horizontal="center" vertical="center"/>
    </xf>
    <xf numFmtId="0" fontId="9" fillId="0" borderId="0" xfId="2" applyFont="1" applyAlignment="1">
      <alignment horizontal="left" vertical="center"/>
    </xf>
    <xf numFmtId="0" fontId="7" fillId="0" borderId="0" xfId="2" applyFont="1" applyAlignment="1">
      <alignment horizontal="center" vertical="center"/>
    </xf>
    <xf numFmtId="0" fontId="7" fillId="0" borderId="0" xfId="2" applyFont="1" applyAlignment="1">
      <alignment horizontal="center" vertical="center" wrapText="1"/>
    </xf>
    <xf numFmtId="0" fontId="23" fillId="0" borderId="0" xfId="0" applyFont="1" applyAlignment="1">
      <alignment horizontal="center" vertical="center"/>
    </xf>
    <xf numFmtId="0" fontId="7" fillId="0" borderId="0" xfId="2" applyFont="1" applyAlignment="1">
      <alignment horizontal="left" vertical="center"/>
    </xf>
    <xf numFmtId="0" fontId="6" fillId="0" borderId="5" xfId="2" applyFont="1" applyBorder="1">
      <alignment vertical="center"/>
    </xf>
    <xf numFmtId="0" fontId="8" fillId="0" borderId="5" xfId="2" applyFont="1" applyBorder="1">
      <alignment vertical="center"/>
    </xf>
    <xf numFmtId="0" fontId="21" fillId="0" borderId="5" xfId="0" applyFont="1" applyBorder="1" applyAlignment="1">
      <alignment horizontal="right" vertical="center"/>
    </xf>
    <xf numFmtId="0" fontId="21" fillId="0" borderId="13" xfId="0" applyFont="1" applyBorder="1" applyAlignment="1">
      <alignment horizontal="center" vertical="center"/>
    </xf>
    <xf numFmtId="38" fontId="0" fillId="0" borderId="0" xfId="0" applyNumberFormat="1">
      <alignment vertical="center"/>
    </xf>
    <xf numFmtId="3" fontId="0" fillId="0" borderId="0" xfId="0" applyNumberFormat="1">
      <alignment vertical="center"/>
    </xf>
    <xf numFmtId="38" fontId="0" fillId="0" borderId="0" xfId="1" applyFont="1" applyFill="1" applyBorder="1">
      <alignment vertical="center"/>
    </xf>
    <xf numFmtId="38" fontId="9" fillId="0" borderId="0" xfId="1" applyFont="1">
      <alignment vertical="center"/>
    </xf>
    <xf numFmtId="3" fontId="0" fillId="3" borderId="0" xfId="0" applyNumberFormat="1" applyFill="1">
      <alignment vertical="center"/>
    </xf>
    <xf numFmtId="0" fontId="0" fillId="0" borderId="0" xfId="0" applyAlignment="1">
      <alignment horizontal="left" vertical="center"/>
    </xf>
    <xf numFmtId="0" fontId="21" fillId="0" borderId="8" xfId="0" applyFont="1" applyBorder="1" applyAlignment="1">
      <alignment horizontal="center" vertical="center"/>
    </xf>
    <xf numFmtId="0" fontId="21" fillId="0" borderId="8" xfId="0" applyFont="1" applyBorder="1">
      <alignment vertical="center"/>
    </xf>
    <xf numFmtId="0" fontId="21" fillId="0" borderId="5" xfId="0" applyFont="1" applyBorder="1" applyAlignment="1">
      <alignment horizontal="center" vertical="center"/>
    </xf>
    <xf numFmtId="182" fontId="0" fillId="0" borderId="15" xfId="14" applyNumberFormat="1" applyFont="1" applyBorder="1" applyAlignment="1">
      <alignment vertical="center" wrapText="1"/>
    </xf>
    <xf numFmtId="0" fontId="21" fillId="0" borderId="15" xfId="0" applyFont="1" applyBorder="1">
      <alignment vertical="center"/>
    </xf>
    <xf numFmtId="184" fontId="0" fillId="0" borderId="0" xfId="0" applyNumberFormat="1">
      <alignment vertical="center"/>
    </xf>
    <xf numFmtId="183" fontId="23" fillId="0" borderId="1" xfId="1" applyNumberFormat="1" applyFont="1" applyFill="1" applyBorder="1" applyAlignment="1">
      <alignment horizontal="center" vertical="center"/>
    </xf>
    <xf numFmtId="0" fontId="0" fillId="0" borderId="16" xfId="0" applyBorder="1" applyAlignment="1">
      <alignment horizontal="center" vertical="center" wrapText="1"/>
    </xf>
    <xf numFmtId="0" fontId="3" fillId="0" borderId="0" xfId="0" applyFont="1">
      <alignment vertical="center"/>
    </xf>
    <xf numFmtId="176" fontId="0" fillId="0" borderId="15" xfId="0" applyNumberFormat="1" applyBorder="1" applyAlignment="1">
      <alignment horizontal="right" vertical="center"/>
    </xf>
    <xf numFmtId="177" fontId="0" fillId="0" borderId="15" xfId="0" applyNumberFormat="1" applyBorder="1">
      <alignment vertical="center"/>
    </xf>
    <xf numFmtId="177" fontId="0" fillId="0" borderId="0" xfId="0" applyNumberFormat="1">
      <alignment vertical="center"/>
    </xf>
    <xf numFmtId="177" fontId="0" fillId="0" borderId="15" xfId="15" applyNumberFormat="1" applyFont="1" applyFill="1" applyBorder="1" applyAlignment="1">
      <alignment horizontal="right"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left"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horizontal="left" vertical="center"/>
    </xf>
    <xf numFmtId="0" fontId="0" fillId="0" borderId="29" xfId="0" applyBorder="1" applyAlignment="1">
      <alignment vertical="center" wrapText="1"/>
    </xf>
    <xf numFmtId="0" fontId="0" fillId="0" borderId="16" xfId="0" applyBorder="1">
      <alignment vertical="center"/>
    </xf>
    <xf numFmtId="0" fontId="0" fillId="0" borderId="10" xfId="0" applyBorder="1">
      <alignment vertical="center"/>
    </xf>
    <xf numFmtId="0" fontId="0" fillId="0" borderId="9" xfId="0" applyBorder="1">
      <alignment vertical="center"/>
    </xf>
    <xf numFmtId="0" fontId="0" fillId="0" borderId="18" xfId="0" applyBorder="1" applyAlignment="1">
      <alignment horizontal="center" vertical="center"/>
    </xf>
    <xf numFmtId="0" fontId="31" fillId="2" borderId="20" xfId="0" applyFont="1" applyFill="1" applyBorder="1" applyAlignment="1">
      <alignment horizontal="center" vertical="center"/>
    </xf>
    <xf numFmtId="0" fontId="31" fillId="2" borderId="7" xfId="0" applyFont="1" applyFill="1" applyBorder="1" applyAlignment="1">
      <alignment horizontal="center" vertical="center"/>
    </xf>
    <xf numFmtId="0" fontId="0" fillId="2" borderId="1" xfId="0" applyFill="1" applyBorder="1" applyAlignment="1">
      <alignment horizontal="center" vertical="center"/>
    </xf>
    <xf numFmtId="0" fontId="31" fillId="0" borderId="0" xfId="0" applyFont="1" applyAlignment="1">
      <alignment horizontal="left" vertical="center"/>
    </xf>
    <xf numFmtId="0" fontId="0" fillId="0" borderId="15" xfId="14" applyFont="1" applyBorder="1" applyAlignment="1">
      <alignment vertical="center" wrapText="1"/>
    </xf>
    <xf numFmtId="0" fontId="0" fillId="0" borderId="5" xfId="14" applyFont="1" applyBorder="1" applyAlignment="1">
      <alignment vertical="center" wrapText="1"/>
    </xf>
    <xf numFmtId="185" fontId="0" fillId="0" borderId="15" xfId="0" applyNumberFormat="1" applyBorder="1">
      <alignment vertical="center"/>
    </xf>
    <xf numFmtId="185" fontId="0" fillId="0" borderId="15" xfId="0" applyNumberFormat="1" applyBorder="1" applyAlignment="1">
      <alignment horizontal="right" vertical="center"/>
    </xf>
    <xf numFmtId="185" fontId="0" fillId="0" borderId="10" xfId="0" applyNumberFormat="1" applyBorder="1" applyAlignment="1">
      <alignment horizontal="right" vertical="center"/>
    </xf>
    <xf numFmtId="185" fontId="7" fillId="0" borderId="15" xfId="2" applyNumberFormat="1" applyFont="1" applyBorder="1" applyAlignment="1">
      <alignment vertical="center" wrapText="1"/>
    </xf>
    <xf numFmtId="185" fontId="7" fillId="0" borderId="15" xfId="2" applyNumberFormat="1" applyFont="1" applyBorder="1">
      <alignment vertical="center"/>
    </xf>
    <xf numFmtId="185" fontId="0" fillId="0" borderId="17" xfId="0" applyNumberFormat="1" applyBorder="1">
      <alignment vertical="center"/>
    </xf>
    <xf numFmtId="185" fontId="0" fillId="0" borderId="17" xfId="0" applyNumberFormat="1" applyBorder="1" applyAlignment="1">
      <alignment horizontal="right" vertical="center"/>
    </xf>
    <xf numFmtId="185" fontId="0" fillId="0" borderId="16" xfId="0" applyNumberFormat="1" applyBorder="1">
      <alignment vertical="center"/>
    </xf>
    <xf numFmtId="185" fontId="0" fillId="0" borderId="29" xfId="0" applyNumberFormat="1" applyBorder="1">
      <alignment vertical="center"/>
    </xf>
    <xf numFmtId="185" fontId="0" fillId="0" borderId="29" xfId="0" applyNumberFormat="1" applyBorder="1" applyAlignment="1">
      <alignment horizontal="right" vertical="center"/>
    </xf>
    <xf numFmtId="185" fontId="0" fillId="0" borderId="10" xfId="0" applyNumberFormat="1" applyBorder="1">
      <alignment vertical="center"/>
    </xf>
    <xf numFmtId="185" fontId="0" fillId="0" borderId="10" xfId="1" applyNumberFormat="1" applyFont="1" applyBorder="1">
      <alignment vertical="center"/>
    </xf>
    <xf numFmtId="185" fontId="0" fillId="0" borderId="0" xfId="0" applyNumberFormat="1">
      <alignment vertical="center"/>
    </xf>
    <xf numFmtId="185" fontId="0" fillId="0" borderId="16" xfId="0" applyNumberFormat="1" applyBorder="1" applyAlignment="1">
      <alignment horizontal="right" vertical="center"/>
    </xf>
    <xf numFmtId="185" fontId="0" fillId="0" borderId="9" xfId="0" applyNumberFormat="1" applyBorder="1">
      <alignment vertical="center"/>
    </xf>
    <xf numFmtId="185" fontId="0" fillId="0" borderId="9" xfId="0" applyNumberFormat="1" applyBorder="1" applyAlignment="1">
      <alignment horizontal="right" vertical="center"/>
    </xf>
    <xf numFmtId="185" fontId="0" fillId="0" borderId="18" xfId="0" applyNumberFormat="1" applyBorder="1">
      <alignment vertical="center"/>
    </xf>
    <xf numFmtId="185" fontId="0" fillId="0" borderId="18" xfId="1" applyNumberFormat="1" applyFont="1" applyBorder="1" applyAlignment="1">
      <alignment horizontal="right" vertical="center"/>
    </xf>
    <xf numFmtId="185" fontId="0" fillId="0" borderId="18" xfId="0" applyNumberFormat="1" applyBorder="1" applyAlignment="1">
      <alignment horizontal="center" vertical="center"/>
    </xf>
    <xf numFmtId="185" fontId="0" fillId="0" borderId="18" xfId="0" applyNumberFormat="1" applyBorder="1" applyAlignment="1">
      <alignment horizontal="right" vertical="center"/>
    </xf>
    <xf numFmtId="185" fontId="0" fillId="0" borderId="18" xfId="1" applyNumberFormat="1" applyFont="1" applyBorder="1">
      <alignment vertical="center"/>
    </xf>
    <xf numFmtId="185" fontId="0" fillId="0" borderId="10" xfId="0" applyNumberFormat="1" applyBorder="1" applyAlignment="1">
      <alignment horizontal="center" vertical="center"/>
    </xf>
    <xf numFmtId="185" fontId="21" fillId="0" borderId="15" xfId="0" applyNumberFormat="1" applyFont="1" applyBorder="1" applyAlignment="1">
      <alignment vertical="center" shrinkToFit="1"/>
    </xf>
    <xf numFmtId="185" fontId="21" fillId="0" borderId="21" xfId="0" applyNumberFormat="1" applyFont="1" applyBorder="1" applyAlignment="1">
      <alignment vertical="center" shrinkToFit="1"/>
    </xf>
    <xf numFmtId="185" fontId="21" fillId="0" borderId="13" xfId="0" applyNumberFormat="1" applyFont="1" applyBorder="1" applyAlignment="1">
      <alignment vertical="center" shrinkToFit="1"/>
    </xf>
    <xf numFmtId="185" fontId="21" fillId="0" borderId="21" xfId="0" applyNumberFormat="1" applyFont="1" applyBorder="1">
      <alignment vertical="center"/>
    </xf>
    <xf numFmtId="185" fontId="15" fillId="2" borderId="7" xfId="0" applyNumberFormat="1" applyFont="1" applyFill="1" applyBorder="1" applyAlignment="1">
      <alignment horizontal="center" vertical="center" wrapText="1"/>
    </xf>
    <xf numFmtId="185" fontId="15" fillId="2" borderId="23" xfId="0" applyNumberFormat="1" applyFont="1" applyFill="1" applyBorder="1">
      <alignment vertical="center"/>
    </xf>
    <xf numFmtId="185" fontId="15" fillId="2" borderId="10" xfId="0" applyNumberFormat="1" applyFont="1" applyFill="1" applyBorder="1">
      <alignment vertical="center"/>
    </xf>
    <xf numFmtId="185" fontId="21" fillId="0" borderId="6" xfId="1" applyNumberFormat="1" applyFont="1" applyBorder="1">
      <alignment vertical="center"/>
    </xf>
    <xf numFmtId="185" fontId="0" fillId="0" borderId="15" xfId="1" applyNumberFormat="1" applyFont="1" applyFill="1" applyBorder="1" applyAlignment="1">
      <alignment vertical="center" shrinkToFit="1"/>
    </xf>
    <xf numFmtId="185" fontId="0" fillId="0" borderId="15" xfId="14" applyNumberFormat="1" applyFont="1" applyBorder="1" applyAlignment="1">
      <alignment vertical="center" shrinkToFit="1"/>
    </xf>
    <xf numFmtId="185" fontId="0" fillId="0" borderId="6" xfId="1" applyNumberFormat="1" applyFont="1" applyFill="1" applyBorder="1" applyAlignment="1">
      <alignment vertical="center" shrinkToFit="1"/>
    </xf>
    <xf numFmtId="185" fontId="21" fillId="0" borderId="13" xfId="1" applyNumberFormat="1" applyFont="1" applyBorder="1">
      <alignment vertical="center"/>
    </xf>
    <xf numFmtId="185" fontId="21" fillId="0" borderId="13" xfId="1" applyNumberFormat="1" applyFont="1" applyFill="1" applyBorder="1">
      <alignment vertical="center"/>
    </xf>
    <xf numFmtId="185" fontId="21" fillId="0" borderId="6" xfId="1" applyNumberFormat="1" applyFont="1" applyFill="1" applyBorder="1">
      <alignment vertical="center"/>
    </xf>
    <xf numFmtId="185" fontId="0" fillId="0" borderId="15" xfId="1" applyNumberFormat="1" applyFont="1" applyFill="1" applyBorder="1">
      <alignment vertical="center"/>
    </xf>
    <xf numFmtId="185" fontId="0" fillId="0" borderId="15" xfId="2" applyNumberFormat="1" applyFont="1" applyBorder="1">
      <alignment vertical="center"/>
    </xf>
    <xf numFmtId="185" fontId="0" fillId="0" borderId="15" xfId="1" applyNumberFormat="1" applyFont="1" applyBorder="1">
      <alignment vertical="center"/>
    </xf>
    <xf numFmtId="0" fontId="21" fillId="0" borderId="7" xfId="0" applyFont="1" applyBorder="1" applyAlignment="1">
      <alignment horizontal="center" vertical="center" wrapText="1"/>
    </xf>
    <xf numFmtId="182" fontId="0" fillId="0" borderId="28" xfId="14" applyNumberFormat="1" applyFont="1" applyBorder="1" applyAlignment="1">
      <alignment vertical="center" wrapText="1" shrinkToFit="1"/>
    </xf>
    <xf numFmtId="185" fontId="0" fillId="0" borderId="28" xfId="1" applyNumberFormat="1" applyFont="1" applyFill="1" applyBorder="1" applyAlignment="1">
      <alignment vertical="center" wrapText="1"/>
    </xf>
    <xf numFmtId="182" fontId="0" fillId="0" borderId="10" xfId="14" applyNumberFormat="1" applyFont="1" applyBorder="1" applyAlignment="1">
      <alignment vertical="center" wrapText="1" shrinkToFit="1"/>
    </xf>
    <xf numFmtId="185" fontId="0" fillId="0" borderId="10" xfId="1" applyNumberFormat="1" applyFont="1" applyFill="1" applyBorder="1" applyAlignment="1">
      <alignment vertical="center" wrapText="1"/>
    </xf>
    <xf numFmtId="185" fontId="0" fillId="0" borderId="15" xfId="1" applyNumberFormat="1" applyFont="1" applyFill="1" applyBorder="1" applyAlignment="1">
      <alignment vertical="center" wrapText="1"/>
    </xf>
    <xf numFmtId="186" fontId="0" fillId="0" borderId="15" xfId="1" applyNumberFormat="1" applyFont="1" applyFill="1" applyBorder="1">
      <alignment vertical="center"/>
    </xf>
    <xf numFmtId="0" fontId="3" fillId="0" borderId="15" xfId="14" applyFont="1" applyBorder="1" applyAlignment="1">
      <alignment vertical="center" wrapText="1"/>
    </xf>
    <xf numFmtId="182" fontId="9" fillId="0" borderId="15" xfId="14" applyNumberFormat="1" applyFont="1" applyBorder="1" applyAlignment="1">
      <alignment vertical="center" wrapText="1"/>
    </xf>
    <xf numFmtId="10" fontId="15" fillId="0" borderId="10" xfId="15" applyNumberFormat="1" applyFont="1" applyFill="1" applyBorder="1">
      <alignment vertical="center"/>
    </xf>
    <xf numFmtId="0" fontId="31" fillId="0" borderId="0" xfId="0" applyFont="1" applyFill="1" applyAlignment="1">
      <alignment horizontal="left" vertical="center"/>
    </xf>
    <xf numFmtId="0" fontId="21" fillId="0" borderId="0" xfId="0" applyFont="1" applyFill="1">
      <alignment vertical="center"/>
    </xf>
    <xf numFmtId="0" fontId="21" fillId="0" borderId="0" xfId="0" applyFont="1" applyFill="1" applyAlignment="1">
      <alignment horizontal="left" vertical="center"/>
    </xf>
    <xf numFmtId="0" fontId="21" fillId="0" borderId="0" xfId="0" applyFont="1" applyFill="1" applyAlignment="1">
      <alignment horizontal="right" vertical="center"/>
    </xf>
    <xf numFmtId="0" fontId="9" fillId="0" borderId="0" xfId="0" applyFont="1" applyFill="1">
      <alignment vertical="center"/>
    </xf>
    <xf numFmtId="0" fontId="0" fillId="0" borderId="0" xfId="0" applyFill="1">
      <alignment vertical="center"/>
    </xf>
    <xf numFmtId="0" fontId="11" fillId="0" borderId="0" xfId="0" applyFont="1" applyFill="1">
      <alignment vertical="center"/>
    </xf>
    <xf numFmtId="0" fontId="1" fillId="0" borderId="0" xfId="0" applyFont="1" applyFill="1">
      <alignment vertical="center"/>
    </xf>
    <xf numFmtId="0" fontId="0" fillId="0" borderId="15" xfId="0" applyFill="1" applyBorder="1" applyAlignment="1">
      <alignment horizontal="center" vertical="center" wrapText="1"/>
    </xf>
    <xf numFmtId="0" fontId="6" fillId="0" borderId="0" xfId="0" applyFont="1" applyFill="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25" fillId="0" borderId="0" xfId="0" applyFont="1" applyFill="1" applyAlignment="1">
      <alignment horizontal="left" vertical="center"/>
    </xf>
    <xf numFmtId="0" fontId="0" fillId="0" borderId="0" xfId="0" applyAlignment="1">
      <alignment horizontal="right" vertical="center"/>
    </xf>
    <xf numFmtId="0" fontId="7" fillId="0" borderId="15"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3" xfId="2" applyFont="1" applyBorder="1" applyAlignment="1">
      <alignment horizontal="center" vertical="center" wrapText="1"/>
    </xf>
    <xf numFmtId="0" fontId="23" fillId="0" borderId="15" xfId="0" applyFont="1" applyBorder="1" applyAlignment="1">
      <alignment horizontal="center" vertical="center" wrapText="1"/>
    </xf>
    <xf numFmtId="0" fontId="23" fillId="0" borderId="15" xfId="0" applyFont="1" applyBorder="1" applyAlignment="1">
      <alignment horizontal="center" vertical="center"/>
    </xf>
    <xf numFmtId="0" fontId="7" fillId="0" borderId="15" xfId="2" applyFont="1" applyBorder="1" applyAlignment="1">
      <alignment horizontal="left" vertical="center" wrapText="1"/>
    </xf>
    <xf numFmtId="185" fontId="7" fillId="0" borderId="3" xfId="2" applyNumberFormat="1" applyFont="1" applyBorder="1" applyAlignment="1">
      <alignment horizontal="right" vertical="center" wrapText="1"/>
    </xf>
    <xf numFmtId="185" fontId="7" fillId="0" borderId="13" xfId="2" applyNumberFormat="1" applyFont="1" applyBorder="1" applyAlignment="1">
      <alignment horizontal="right" vertical="center" wrapText="1"/>
    </xf>
    <xf numFmtId="185" fontId="7" fillId="0" borderId="3" xfId="2" applyNumberFormat="1" applyFont="1" applyBorder="1" applyAlignment="1">
      <alignment horizontal="right" vertical="center"/>
    </xf>
    <xf numFmtId="185" fontId="7" fillId="0" borderId="13" xfId="2" applyNumberFormat="1" applyFont="1" applyBorder="1" applyAlignment="1">
      <alignment horizontal="right" vertical="center"/>
    </xf>
    <xf numFmtId="0" fontId="7" fillId="0" borderId="15" xfId="2" applyFont="1" applyBorder="1" applyAlignment="1">
      <alignment horizontal="left" vertical="center"/>
    </xf>
    <xf numFmtId="0" fontId="23" fillId="0" borderId="15" xfId="0" applyFont="1" applyBorder="1" applyAlignment="1">
      <alignment horizontal="left" vertical="center"/>
    </xf>
    <xf numFmtId="0" fontId="7" fillId="0" borderId="3" xfId="2" applyFont="1" applyBorder="1" applyAlignment="1">
      <alignment horizontal="center" vertical="center"/>
    </xf>
    <xf numFmtId="0" fontId="7" fillId="0" borderId="13" xfId="2" applyFont="1" applyBorder="1" applyAlignment="1">
      <alignment horizontal="center" vertical="center"/>
    </xf>
    <xf numFmtId="0" fontId="7" fillId="0" borderId="12"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7"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3" xfId="2" applyFont="1" applyBorder="1" applyAlignment="1">
      <alignment horizontal="left" vertical="center" wrapText="1"/>
    </xf>
    <xf numFmtId="0" fontId="7" fillId="0" borderId="13" xfId="2" applyFont="1" applyBorder="1" applyAlignment="1">
      <alignment horizontal="left" vertical="center" wrapText="1"/>
    </xf>
    <xf numFmtId="185" fontId="7" fillId="0" borderId="3" xfId="2" applyNumberFormat="1" applyFont="1" applyBorder="1" applyAlignment="1">
      <alignment vertical="center" wrapText="1"/>
    </xf>
    <xf numFmtId="185" fontId="7" fillId="0" borderId="13" xfId="2" applyNumberFormat="1" applyFont="1" applyBorder="1" applyAlignment="1">
      <alignment vertical="center" wrapText="1"/>
    </xf>
    <xf numFmtId="185" fontId="7" fillId="0" borderId="3" xfId="2" applyNumberFormat="1" applyFont="1" applyBorder="1">
      <alignment vertical="center"/>
    </xf>
    <xf numFmtId="185" fontId="7" fillId="0" borderId="13" xfId="2" applyNumberFormat="1" applyFont="1" applyBorder="1">
      <alignment vertical="center"/>
    </xf>
    <xf numFmtId="0" fontId="7" fillId="0" borderId="3" xfId="2" applyFont="1" applyBorder="1" applyAlignment="1">
      <alignment horizontal="left" vertical="center"/>
    </xf>
    <xf numFmtId="0" fontId="7" fillId="0" borderId="13" xfId="2" applyFont="1" applyBorder="1" applyAlignment="1">
      <alignment horizontal="left" vertical="center"/>
    </xf>
    <xf numFmtId="0" fontId="7" fillId="0" borderId="15" xfId="2" applyFont="1" applyBorder="1" applyAlignment="1">
      <alignment horizontal="center" vertical="center"/>
    </xf>
    <xf numFmtId="0" fontId="23" fillId="0" borderId="3" xfId="0" applyFont="1" applyBorder="1" applyAlignment="1">
      <alignment horizontal="left" vertical="center"/>
    </xf>
    <xf numFmtId="0" fontId="23" fillId="0" borderId="13" xfId="0" applyFont="1" applyBorder="1" applyAlignment="1">
      <alignment horizontal="left" vertical="center"/>
    </xf>
    <xf numFmtId="0" fontId="0" fillId="2" borderId="16" xfId="0" applyFill="1" applyBorder="1" applyAlignment="1">
      <alignment horizontal="center" vertical="center" wrapText="1"/>
    </xf>
    <xf numFmtId="0" fontId="0" fillId="2" borderId="10" xfId="0" applyFill="1" applyBorder="1" applyAlignment="1">
      <alignment horizontal="center" vertical="center"/>
    </xf>
    <xf numFmtId="0" fontId="0" fillId="0" borderId="15" xfId="0" applyFill="1" applyBorder="1" applyAlignment="1">
      <alignment horizontal="center" vertical="center"/>
    </xf>
    <xf numFmtId="0" fontId="0" fillId="0" borderId="15" xfId="0" applyBorder="1" applyAlignment="1">
      <alignment horizontal="center" vertical="center"/>
    </xf>
    <xf numFmtId="0" fontId="0" fillId="0" borderId="16" xfId="0" applyFill="1"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16" xfId="0" applyFill="1" applyBorder="1" applyAlignment="1">
      <alignment horizontal="center" vertical="center" wrapText="1"/>
    </xf>
    <xf numFmtId="0" fontId="0" fillId="0" borderId="10" xfId="0" applyBorder="1" applyAlignment="1">
      <alignment horizontal="center" vertical="center" wrapText="1"/>
    </xf>
    <xf numFmtId="0" fontId="0" fillId="0" borderId="3"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31" fillId="2" borderId="10" xfId="0" applyFont="1" applyFill="1" applyBorder="1" applyAlignment="1">
      <alignment horizontal="center" vertical="center"/>
    </xf>
    <xf numFmtId="0" fontId="15" fillId="2" borderId="1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31" fillId="2" borderId="6" xfId="0" applyFont="1" applyFill="1" applyBorder="1" applyAlignment="1">
      <alignment horizontal="center" vertical="center"/>
    </xf>
    <xf numFmtId="0" fontId="15" fillId="0" borderId="26" xfId="0" applyFont="1" applyBorder="1" applyAlignment="1">
      <alignment horizontal="center" vertical="center"/>
    </xf>
    <xf numFmtId="0" fontId="15" fillId="0" borderId="2" xfId="0" applyFont="1" applyBorder="1" applyAlignment="1">
      <alignment horizontal="center" vertical="center"/>
    </xf>
    <xf numFmtId="0" fontId="15" fillId="0" borderId="13" xfId="0" applyFont="1" applyBorder="1" applyAlignment="1">
      <alignment horizontal="center" vertical="center"/>
    </xf>
    <xf numFmtId="0" fontId="17" fillId="2" borderId="1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24"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5"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5" fillId="2" borderId="22" xfId="0" applyFont="1" applyFill="1" applyBorder="1" applyAlignment="1">
      <alignment horizontal="center" vertical="center" wrapText="1"/>
    </xf>
    <xf numFmtId="0" fontId="0" fillId="2" borderId="23" xfId="0" applyFill="1" applyBorder="1" applyAlignment="1">
      <alignment horizontal="center" vertical="center"/>
    </xf>
    <xf numFmtId="0" fontId="15" fillId="0" borderId="12"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21" fillId="0" borderId="15" xfId="0" applyFont="1" applyBorder="1" applyAlignment="1">
      <alignment horizontal="center" vertical="center"/>
    </xf>
    <xf numFmtId="0" fontId="21" fillId="2" borderId="12"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1" xfId="0" applyFont="1" applyFill="1" applyBorder="1" applyAlignment="1">
      <alignment horizontal="left" vertical="center"/>
    </xf>
    <xf numFmtId="0" fontId="21" fillId="2" borderId="4" xfId="0" applyFont="1" applyFill="1" applyBorder="1" applyAlignment="1">
      <alignment horizontal="left" vertical="center"/>
    </xf>
    <xf numFmtId="0" fontId="21" fillId="2" borderId="7" xfId="0" applyFont="1" applyFill="1" applyBorder="1" applyAlignment="1">
      <alignment horizontal="left" vertical="center"/>
    </xf>
    <xf numFmtId="0" fontId="21" fillId="2" borderId="6" xfId="0" applyFont="1" applyFill="1" applyBorder="1" applyAlignment="1">
      <alignment horizontal="left" vertical="center"/>
    </xf>
    <xf numFmtId="0" fontId="21" fillId="0" borderId="3" xfId="0" applyFont="1" applyBorder="1" applyAlignment="1">
      <alignment horizontal="center" vertical="center"/>
    </xf>
    <xf numFmtId="0" fontId="21" fillId="0" borderId="13"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vertical="center" wrapText="1"/>
    </xf>
    <xf numFmtId="0" fontId="21" fillId="0" borderId="13" xfId="0" applyFont="1" applyBorder="1" applyAlignment="1">
      <alignment vertical="center" wrapText="1"/>
    </xf>
    <xf numFmtId="0" fontId="21" fillId="0" borderId="15" xfId="0" applyFont="1" applyBorder="1">
      <alignment vertical="center"/>
    </xf>
    <xf numFmtId="0" fontId="21" fillId="0" borderId="16" xfId="0" applyFont="1" applyBorder="1" applyAlignment="1">
      <alignment horizontal="center" vertical="center" wrapText="1"/>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left" vertical="center" wrapText="1"/>
    </xf>
    <xf numFmtId="0" fontId="21" fillId="0" borderId="13"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21" fillId="0" borderId="0" xfId="0" applyFont="1" applyAlignment="1">
      <alignment horizontal="left" vertical="center"/>
    </xf>
  </cellXfs>
  <cellStyles count="17">
    <cellStyle name="パーセント" xfId="15" builtinId="5"/>
    <cellStyle name="パーセント()" xfId="5"/>
    <cellStyle name="パーセント(0.00)" xfId="6"/>
    <cellStyle name="パーセント[0.00]" xfId="7"/>
    <cellStyle name="桁区切り" xfId="1" builtinId="6"/>
    <cellStyle name="桁区切り 2" xfId="10"/>
    <cellStyle name="桁区切り 3" xfId="13"/>
    <cellStyle name="見出し１" xfId="8"/>
    <cellStyle name="折り返し" xfId="9"/>
    <cellStyle name="標準" xfId="0" builtinId="0"/>
    <cellStyle name="標準 2" xfId="2"/>
    <cellStyle name="標準 2 2" xfId="11"/>
    <cellStyle name="標準 2 3" xfId="12"/>
    <cellStyle name="標準 2 4" xfId="14"/>
    <cellStyle name="標準 3" xfId="4"/>
    <cellStyle name="標準 9" xfId="16"/>
    <cellStyle name="標準１" xfId="3"/>
  </cellStyles>
  <dxfs count="2">
    <dxf>
      <numFmt numFmtId="187" formatCode="\-"/>
    </dxf>
    <dxf>
      <numFmt numFmtId="187" formatCode="\-"/>
    </dxf>
  </dxfs>
  <tableStyles count="0" defaultTableStyle="TableStyleMedium2" defaultPivotStyle="PivotStyleLight16"/>
  <colors>
    <mruColors>
      <color rgb="FFFFCCFF"/>
      <color rgb="FF66FFFF"/>
      <color rgb="FFFFFFCC"/>
      <color rgb="FFFF9900"/>
      <color rgb="FF0000FF"/>
      <color rgb="FFCCFFFF"/>
      <color rgb="FFCC33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10</xdr:row>
      <xdr:rowOff>0</xdr:rowOff>
    </xdr:to>
    <xdr:cxnSp macro="">
      <xdr:nvCxnSpPr>
        <xdr:cNvPr id="2" name="直線コネクタ 1">
          <a:extLst>
            <a:ext uri="{FF2B5EF4-FFF2-40B4-BE49-F238E27FC236}">
              <a16:creationId xmlns:a16="http://schemas.microsoft.com/office/drawing/2014/main" id="{00000000-0008-0000-0B00-000002000000}"/>
            </a:ext>
          </a:extLst>
        </xdr:cNvPr>
        <xdr:cNvCxnSpPr/>
      </xdr:nvCxnSpPr>
      <xdr:spPr>
        <a:xfrm>
          <a:off x="6858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13716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689328" y="1371600"/>
          <a:ext cx="136807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a:off x="13716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a:off x="689328" y="1371600"/>
          <a:ext cx="136807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tabSelected="1" view="pageBreakPreview" zoomScaleNormal="85" zoomScaleSheetLayoutView="100" workbookViewId="0">
      <pane xSplit="3" ySplit="5" topLeftCell="D6" activePane="bottomRight" state="frozen"/>
      <selection activeCell="F2" sqref="F2"/>
      <selection pane="topRight" activeCell="F2" sqref="F2"/>
      <selection pane="bottomLeft" activeCell="F2" sqref="F2"/>
      <selection pane="bottomRight" activeCell="J11" sqref="J11:K11"/>
    </sheetView>
  </sheetViews>
  <sheetFormatPr defaultRowHeight="13.5" x14ac:dyDescent="0.15"/>
  <cols>
    <col min="1" max="1" width="0.875" customWidth="1"/>
    <col min="2" max="2" width="3.75" customWidth="1"/>
    <col min="3" max="3" width="16.75" customWidth="1"/>
    <col min="4" max="17" width="7.125" customWidth="1"/>
    <col min="18" max="18" width="13.625" customWidth="1"/>
    <col min="19" max="19" width="6.5" customWidth="1"/>
    <col min="20" max="20" width="16.25" style="20" bestFit="1" customWidth="1"/>
    <col min="22" max="22" width="12.75" bestFit="1" customWidth="1"/>
  </cols>
  <sheetData>
    <row r="1" spans="1:21" ht="18.75" customHeight="1" x14ac:dyDescent="0.15">
      <c r="A1" s="167" t="s">
        <v>5</v>
      </c>
      <c r="B1" s="168"/>
      <c r="C1" s="168"/>
      <c r="D1" s="168"/>
      <c r="E1" s="168"/>
    </row>
    <row r="2" spans="1:21" ht="24.75" customHeight="1" x14ac:dyDescent="0.15">
      <c r="A2" s="169" t="s">
        <v>6</v>
      </c>
      <c r="B2" s="169"/>
      <c r="C2" s="169"/>
      <c r="D2" s="169"/>
      <c r="E2" s="169"/>
      <c r="F2" s="169"/>
      <c r="G2" s="169"/>
      <c r="H2" s="169"/>
      <c r="I2" s="169"/>
      <c r="J2" s="169"/>
      <c r="K2" s="169"/>
      <c r="L2" s="169"/>
      <c r="M2" s="169"/>
      <c r="N2" s="169"/>
      <c r="O2" s="169"/>
      <c r="P2" s="169"/>
      <c r="Q2" s="169"/>
      <c r="R2" s="169"/>
    </row>
    <row r="3" spans="1:21" ht="19.5" customHeight="1" x14ac:dyDescent="0.15">
      <c r="A3" s="167" t="s">
        <v>7</v>
      </c>
      <c r="B3" s="170"/>
      <c r="C3" s="170"/>
      <c r="D3" s="170"/>
      <c r="E3" s="168"/>
      <c r="F3" s="168"/>
      <c r="G3" s="168"/>
      <c r="H3" s="49"/>
      <c r="I3" s="49"/>
      <c r="J3" s="49"/>
      <c r="K3" s="49"/>
      <c r="L3" s="49"/>
      <c r="M3" s="49"/>
      <c r="N3" s="49"/>
      <c r="O3" s="49"/>
      <c r="P3" s="49"/>
      <c r="Q3" s="49"/>
      <c r="R3" s="49"/>
    </row>
    <row r="4" spans="1:21" ht="16.5" customHeight="1" x14ac:dyDescent="0.15">
      <c r="A4" s="167" t="s">
        <v>8</v>
      </c>
      <c r="B4" s="168"/>
      <c r="C4" s="168"/>
      <c r="D4" s="168"/>
      <c r="E4" s="168"/>
      <c r="F4" s="168"/>
      <c r="G4" s="168"/>
      <c r="H4" s="168"/>
      <c r="I4" s="168"/>
      <c r="J4" s="168"/>
      <c r="K4" s="168"/>
      <c r="L4" s="168"/>
      <c r="M4" s="168"/>
      <c r="N4" s="168"/>
      <c r="O4" s="168"/>
      <c r="P4" s="168"/>
      <c r="Q4" s="168"/>
      <c r="R4" s="168"/>
    </row>
    <row r="5" spans="1:21" ht="1.5" customHeight="1" x14ac:dyDescent="0.15">
      <c r="B5" s="171"/>
      <c r="C5" s="171"/>
      <c r="D5" s="171"/>
      <c r="E5" s="171"/>
      <c r="F5" s="171"/>
      <c r="G5" s="171"/>
      <c r="H5" s="171"/>
      <c r="I5" s="171"/>
      <c r="J5" s="171"/>
      <c r="K5" s="171"/>
      <c r="L5" s="171"/>
      <c r="M5" s="171"/>
      <c r="N5" s="171"/>
      <c r="O5" s="171"/>
      <c r="P5" s="171"/>
      <c r="Q5" s="171"/>
      <c r="R5" s="171"/>
    </row>
    <row r="6" spans="1:21" ht="20.25" customHeight="1" x14ac:dyDescent="0.15">
      <c r="B6" s="50" t="s">
        <v>9</v>
      </c>
      <c r="C6" s="51"/>
      <c r="D6" s="52"/>
      <c r="E6" s="52"/>
      <c r="F6" s="52"/>
      <c r="G6" s="52"/>
      <c r="H6" s="52"/>
      <c r="I6" s="52"/>
      <c r="J6" s="52"/>
      <c r="K6" s="52"/>
      <c r="L6" s="52"/>
      <c r="M6" s="52"/>
      <c r="N6" s="52"/>
      <c r="O6" s="52"/>
      <c r="P6" s="52"/>
      <c r="Q6" s="40" t="s">
        <v>223</v>
      </c>
      <c r="R6" s="52"/>
    </row>
    <row r="7" spans="1:21" ht="37.5" customHeight="1" x14ac:dyDescent="0.15">
      <c r="B7" s="172" t="s">
        <v>10</v>
      </c>
      <c r="C7" s="172"/>
      <c r="D7" s="173" t="s">
        <v>11</v>
      </c>
      <c r="E7" s="174"/>
      <c r="F7" s="173" t="s">
        <v>12</v>
      </c>
      <c r="G7" s="174"/>
      <c r="H7" s="173" t="s">
        <v>13</v>
      </c>
      <c r="I7" s="174"/>
      <c r="J7" s="173" t="s">
        <v>14</v>
      </c>
      <c r="K7" s="174"/>
      <c r="L7" s="173" t="s">
        <v>15</v>
      </c>
      <c r="M7" s="174"/>
      <c r="N7" s="174" t="s">
        <v>16</v>
      </c>
      <c r="O7" s="172"/>
      <c r="P7" s="175" t="s">
        <v>302</v>
      </c>
      <c r="Q7" s="176"/>
      <c r="R7" s="61"/>
      <c r="S7" s="86"/>
    </row>
    <row r="8" spans="1:21" ht="14.1" customHeight="1" x14ac:dyDescent="0.15">
      <c r="B8" s="177" t="s">
        <v>17</v>
      </c>
      <c r="C8" s="177"/>
      <c r="D8" s="178">
        <f>SUM(D9:E17)</f>
        <v>225441744250</v>
      </c>
      <c r="E8" s="179"/>
      <c r="F8" s="178">
        <f>SUM(F9:G17)</f>
        <v>3386351197</v>
      </c>
      <c r="G8" s="179"/>
      <c r="H8" s="178">
        <f>SUM(H9:I17)</f>
        <v>403966739</v>
      </c>
      <c r="I8" s="179"/>
      <c r="J8" s="178">
        <f>SUM(J9:K17)</f>
        <v>228424128708</v>
      </c>
      <c r="K8" s="179"/>
      <c r="L8" s="178">
        <f t="shared" ref="L8" si="0">SUM(L9:M17)</f>
        <v>74727304207</v>
      </c>
      <c r="M8" s="179"/>
      <c r="N8" s="178">
        <f>SUM(N9:O17)</f>
        <v>2645043039</v>
      </c>
      <c r="O8" s="179"/>
      <c r="P8" s="178">
        <f>J8-L8</f>
        <v>153696824501</v>
      </c>
      <c r="Q8" s="179"/>
      <c r="R8" s="62"/>
      <c r="S8" s="86"/>
      <c r="T8" s="44"/>
      <c r="U8" s="44"/>
    </row>
    <row r="9" spans="1:21" ht="14.1" customHeight="1" x14ac:dyDescent="0.15">
      <c r="B9" s="177" t="s">
        <v>18</v>
      </c>
      <c r="C9" s="177"/>
      <c r="D9" s="178">
        <v>102904131357</v>
      </c>
      <c r="E9" s="179"/>
      <c r="F9" s="178">
        <v>0</v>
      </c>
      <c r="G9" s="179"/>
      <c r="H9" s="178">
        <v>22833192</v>
      </c>
      <c r="I9" s="179"/>
      <c r="J9" s="178">
        <f>D9+F9-H9</f>
        <v>102881298165</v>
      </c>
      <c r="K9" s="179"/>
      <c r="L9" s="178">
        <v>0</v>
      </c>
      <c r="M9" s="179"/>
      <c r="N9" s="178">
        <v>0</v>
      </c>
      <c r="O9" s="179"/>
      <c r="P9" s="178">
        <f>J9-L9</f>
        <v>102881298165</v>
      </c>
      <c r="Q9" s="179"/>
      <c r="R9" s="62"/>
      <c r="S9" s="86"/>
      <c r="T9" s="44"/>
      <c r="U9" s="44"/>
    </row>
    <row r="10" spans="1:21" ht="14.1" customHeight="1" x14ac:dyDescent="0.15">
      <c r="B10" s="182" t="s">
        <v>19</v>
      </c>
      <c r="C10" s="182"/>
      <c r="D10" s="180">
        <v>0</v>
      </c>
      <c r="E10" s="181"/>
      <c r="F10" s="180">
        <v>0</v>
      </c>
      <c r="G10" s="181"/>
      <c r="H10" s="180">
        <v>0</v>
      </c>
      <c r="I10" s="181"/>
      <c r="J10" s="180">
        <f t="shared" ref="J10:J22" si="1">D10+F10-H10</f>
        <v>0</v>
      </c>
      <c r="K10" s="181"/>
      <c r="L10" s="180">
        <v>0</v>
      </c>
      <c r="M10" s="181"/>
      <c r="N10" s="180">
        <v>0</v>
      </c>
      <c r="O10" s="181"/>
      <c r="P10" s="180">
        <f t="shared" ref="P10:P22" si="2">J10-L10</f>
        <v>0</v>
      </c>
      <c r="Q10" s="181"/>
      <c r="R10" s="62"/>
      <c r="S10" s="86"/>
      <c r="T10" s="44"/>
      <c r="U10" s="44"/>
    </row>
    <row r="11" spans="1:21" ht="14.1" customHeight="1" x14ac:dyDescent="0.15">
      <c r="B11" s="182" t="s">
        <v>20</v>
      </c>
      <c r="C11" s="182"/>
      <c r="D11" s="178">
        <v>110841640445</v>
      </c>
      <c r="E11" s="179"/>
      <c r="F11" s="178">
        <v>2886626697</v>
      </c>
      <c r="G11" s="179"/>
      <c r="H11" s="178">
        <v>2412747</v>
      </c>
      <c r="I11" s="179"/>
      <c r="J11" s="178">
        <f>D11+F11-H11</f>
        <v>113725854395</v>
      </c>
      <c r="K11" s="179"/>
      <c r="L11" s="178">
        <v>66308886382</v>
      </c>
      <c r="M11" s="179"/>
      <c r="N11" s="178">
        <v>2411594498</v>
      </c>
      <c r="O11" s="179"/>
      <c r="P11" s="178">
        <f>J11-L11</f>
        <v>47416968013</v>
      </c>
      <c r="Q11" s="179"/>
      <c r="R11" s="62"/>
      <c r="S11" s="86"/>
      <c r="T11" s="44"/>
      <c r="U11" s="44"/>
    </row>
    <row r="12" spans="1:21" ht="14.1" customHeight="1" x14ac:dyDescent="0.15">
      <c r="B12" s="177" t="s">
        <v>21</v>
      </c>
      <c r="C12" s="177"/>
      <c r="D12" s="178">
        <v>11204541457</v>
      </c>
      <c r="E12" s="179"/>
      <c r="F12" s="178">
        <v>193715500</v>
      </c>
      <c r="G12" s="179"/>
      <c r="H12" s="178">
        <v>0</v>
      </c>
      <c r="I12" s="179"/>
      <c r="J12" s="178">
        <f>D12+F12-H12</f>
        <v>11398256957</v>
      </c>
      <c r="K12" s="179"/>
      <c r="L12" s="178">
        <v>8418417825</v>
      </c>
      <c r="M12" s="179"/>
      <c r="N12" s="178">
        <v>233448541</v>
      </c>
      <c r="O12" s="179"/>
      <c r="P12" s="178">
        <f>J12-L12</f>
        <v>2979839132</v>
      </c>
      <c r="Q12" s="179"/>
      <c r="R12" s="62"/>
      <c r="S12" s="86"/>
      <c r="T12" s="44"/>
      <c r="U12" s="44"/>
    </row>
    <row r="13" spans="1:21" ht="14.1" customHeight="1" x14ac:dyDescent="0.15">
      <c r="B13" s="182" t="s">
        <v>22</v>
      </c>
      <c r="C13" s="182"/>
      <c r="D13" s="180">
        <v>0</v>
      </c>
      <c r="E13" s="181"/>
      <c r="F13" s="180">
        <v>0</v>
      </c>
      <c r="G13" s="181"/>
      <c r="H13" s="180">
        <v>0</v>
      </c>
      <c r="I13" s="181"/>
      <c r="J13" s="180">
        <f t="shared" si="1"/>
        <v>0</v>
      </c>
      <c r="K13" s="181"/>
      <c r="L13" s="180">
        <v>0</v>
      </c>
      <c r="M13" s="181"/>
      <c r="N13" s="180">
        <v>0</v>
      </c>
      <c r="O13" s="181"/>
      <c r="P13" s="180">
        <f t="shared" si="2"/>
        <v>0</v>
      </c>
      <c r="Q13" s="181"/>
      <c r="R13" s="62"/>
      <c r="S13" s="86"/>
      <c r="T13" s="44"/>
      <c r="U13" s="44"/>
    </row>
    <row r="14" spans="1:21" ht="14.1" customHeight="1" x14ac:dyDescent="0.15">
      <c r="B14" s="177" t="s">
        <v>23</v>
      </c>
      <c r="C14" s="177"/>
      <c r="D14" s="180">
        <v>0</v>
      </c>
      <c r="E14" s="181"/>
      <c r="F14" s="180">
        <v>0</v>
      </c>
      <c r="G14" s="181"/>
      <c r="H14" s="180">
        <v>0</v>
      </c>
      <c r="I14" s="181"/>
      <c r="J14" s="180">
        <f t="shared" si="1"/>
        <v>0</v>
      </c>
      <c r="K14" s="181"/>
      <c r="L14" s="180">
        <v>0</v>
      </c>
      <c r="M14" s="181"/>
      <c r="N14" s="180">
        <v>0</v>
      </c>
      <c r="O14" s="181"/>
      <c r="P14" s="180">
        <f t="shared" si="2"/>
        <v>0</v>
      </c>
      <c r="Q14" s="181"/>
      <c r="R14" s="62"/>
      <c r="S14" s="86"/>
      <c r="T14" s="44"/>
      <c r="U14" s="44"/>
    </row>
    <row r="15" spans="1:21" ht="14.1" customHeight="1" x14ac:dyDescent="0.15">
      <c r="B15" s="182" t="s">
        <v>24</v>
      </c>
      <c r="C15" s="182"/>
      <c r="D15" s="180">
        <v>0</v>
      </c>
      <c r="E15" s="181"/>
      <c r="F15" s="180">
        <v>0</v>
      </c>
      <c r="G15" s="181"/>
      <c r="H15" s="180">
        <v>0</v>
      </c>
      <c r="I15" s="181"/>
      <c r="J15" s="180">
        <f t="shared" si="1"/>
        <v>0</v>
      </c>
      <c r="K15" s="181"/>
      <c r="L15" s="180">
        <v>0</v>
      </c>
      <c r="M15" s="181"/>
      <c r="N15" s="180">
        <v>0</v>
      </c>
      <c r="O15" s="181"/>
      <c r="P15" s="180">
        <f t="shared" si="2"/>
        <v>0</v>
      </c>
      <c r="Q15" s="181"/>
      <c r="R15" s="62"/>
      <c r="S15" s="86"/>
      <c r="T15" s="44"/>
      <c r="U15" s="44"/>
    </row>
    <row r="16" spans="1:21" ht="14.1" customHeight="1" x14ac:dyDescent="0.15">
      <c r="B16" s="182" t="s">
        <v>25</v>
      </c>
      <c r="C16" s="182"/>
      <c r="D16" s="180">
        <v>0</v>
      </c>
      <c r="E16" s="181"/>
      <c r="F16" s="180">
        <v>0</v>
      </c>
      <c r="G16" s="181"/>
      <c r="H16" s="180">
        <v>0</v>
      </c>
      <c r="I16" s="181"/>
      <c r="J16" s="180">
        <f t="shared" si="1"/>
        <v>0</v>
      </c>
      <c r="K16" s="181"/>
      <c r="L16" s="180">
        <v>0</v>
      </c>
      <c r="M16" s="181"/>
      <c r="N16" s="180">
        <v>0</v>
      </c>
      <c r="O16" s="181"/>
      <c r="P16" s="180">
        <f t="shared" si="2"/>
        <v>0</v>
      </c>
      <c r="Q16" s="181"/>
      <c r="R16" s="62"/>
      <c r="S16" s="86"/>
      <c r="T16" s="44"/>
      <c r="U16" s="44"/>
    </row>
    <row r="17" spans="2:21" ht="14.1" customHeight="1" x14ac:dyDescent="0.15">
      <c r="B17" s="182" t="s">
        <v>26</v>
      </c>
      <c r="C17" s="182"/>
      <c r="D17" s="178">
        <v>491430991</v>
      </c>
      <c r="E17" s="179"/>
      <c r="F17" s="178">
        <v>306009000</v>
      </c>
      <c r="G17" s="179"/>
      <c r="H17" s="178">
        <v>378720800</v>
      </c>
      <c r="I17" s="179"/>
      <c r="J17" s="178">
        <f>D17+F17-H17</f>
        <v>418719191</v>
      </c>
      <c r="K17" s="179"/>
      <c r="L17" s="178">
        <v>0</v>
      </c>
      <c r="M17" s="179"/>
      <c r="N17" s="178">
        <v>0</v>
      </c>
      <c r="O17" s="179"/>
      <c r="P17" s="178">
        <f>J17-L17</f>
        <v>418719191</v>
      </c>
      <c r="Q17" s="179"/>
      <c r="R17" s="62"/>
      <c r="S17" s="86"/>
      <c r="T17" s="76"/>
      <c r="U17" s="44"/>
    </row>
    <row r="18" spans="2:21" ht="14.1" customHeight="1" x14ac:dyDescent="0.15">
      <c r="B18" s="183" t="s">
        <v>27</v>
      </c>
      <c r="C18" s="183"/>
      <c r="D18" s="178">
        <f>SUM(D19:E23)</f>
        <v>624087983450</v>
      </c>
      <c r="E18" s="179"/>
      <c r="F18" s="178">
        <f t="shared" ref="F18" si="3">SUM(F19:G23)</f>
        <v>3585488301</v>
      </c>
      <c r="G18" s="179"/>
      <c r="H18" s="178">
        <f t="shared" ref="H18" si="4">SUM(H19:I23)</f>
        <v>128485822</v>
      </c>
      <c r="I18" s="179"/>
      <c r="J18" s="178">
        <f>D18+F18-H18</f>
        <v>627544985929</v>
      </c>
      <c r="K18" s="179"/>
      <c r="L18" s="178">
        <f t="shared" ref="L18" si="5">SUM(L19:M23)</f>
        <v>65575356515</v>
      </c>
      <c r="M18" s="179"/>
      <c r="N18" s="178">
        <f t="shared" ref="N18" si="6">SUM(N19:O23)</f>
        <v>1505909868</v>
      </c>
      <c r="O18" s="179"/>
      <c r="P18" s="178">
        <f t="shared" si="2"/>
        <v>561969629414</v>
      </c>
      <c r="Q18" s="179"/>
      <c r="R18" s="62"/>
      <c r="S18" s="86"/>
      <c r="T18" s="44"/>
      <c r="U18" s="44"/>
    </row>
    <row r="19" spans="2:21" ht="14.1" customHeight="1" x14ac:dyDescent="0.15">
      <c r="B19" s="177" t="s">
        <v>28</v>
      </c>
      <c r="C19" s="177"/>
      <c r="D19" s="178">
        <v>536667301730</v>
      </c>
      <c r="E19" s="179"/>
      <c r="F19" s="178">
        <v>2359124394</v>
      </c>
      <c r="G19" s="179"/>
      <c r="H19" s="178">
        <v>45651682</v>
      </c>
      <c r="I19" s="179"/>
      <c r="J19" s="178">
        <f>D19+F19-H19</f>
        <v>538980774442</v>
      </c>
      <c r="K19" s="179"/>
      <c r="L19" s="178">
        <v>0</v>
      </c>
      <c r="M19" s="179"/>
      <c r="N19" s="178">
        <v>0</v>
      </c>
      <c r="O19" s="179"/>
      <c r="P19" s="178">
        <f>J19-L19</f>
        <v>538980774442</v>
      </c>
      <c r="Q19" s="179"/>
      <c r="R19" s="62"/>
      <c r="S19" s="86"/>
      <c r="T19" s="44"/>
      <c r="U19" s="44"/>
    </row>
    <row r="20" spans="2:21" ht="14.1" customHeight="1" x14ac:dyDescent="0.15">
      <c r="B20" s="182" t="s">
        <v>29</v>
      </c>
      <c r="C20" s="182"/>
      <c r="D20" s="178">
        <v>324521398</v>
      </c>
      <c r="E20" s="179"/>
      <c r="F20" s="178">
        <v>0</v>
      </c>
      <c r="G20" s="179"/>
      <c r="H20" s="178">
        <v>0</v>
      </c>
      <c r="I20" s="179"/>
      <c r="J20" s="178">
        <f>D20+F20-H20</f>
        <v>324521398</v>
      </c>
      <c r="K20" s="179"/>
      <c r="L20" s="178">
        <v>130297209</v>
      </c>
      <c r="M20" s="179"/>
      <c r="N20" s="178">
        <v>8386059</v>
      </c>
      <c r="O20" s="179"/>
      <c r="P20" s="178">
        <f>J20-L20</f>
        <v>194224189</v>
      </c>
      <c r="Q20" s="179"/>
      <c r="R20" s="62"/>
      <c r="S20" s="86"/>
      <c r="T20" s="44"/>
      <c r="U20" s="44"/>
    </row>
    <row r="21" spans="2:21" ht="14.1" customHeight="1" x14ac:dyDescent="0.15">
      <c r="B21" s="177" t="s">
        <v>21</v>
      </c>
      <c r="C21" s="177"/>
      <c r="D21" s="178">
        <v>86781751685</v>
      </c>
      <c r="E21" s="179"/>
      <c r="F21" s="178">
        <v>940716909</v>
      </c>
      <c r="G21" s="179"/>
      <c r="H21" s="178">
        <v>0</v>
      </c>
      <c r="I21" s="179"/>
      <c r="J21" s="178">
        <f>D21+F21-H21</f>
        <v>87722468594</v>
      </c>
      <c r="K21" s="179"/>
      <c r="L21" s="178">
        <v>65445059306</v>
      </c>
      <c r="M21" s="179"/>
      <c r="N21" s="178">
        <v>1497523809</v>
      </c>
      <c r="O21" s="179"/>
      <c r="P21" s="178">
        <f>J21-L21</f>
        <v>22277409288</v>
      </c>
      <c r="Q21" s="179"/>
      <c r="R21" s="62"/>
      <c r="S21" s="86"/>
      <c r="T21" s="44"/>
      <c r="U21" s="44"/>
    </row>
    <row r="22" spans="2:21" ht="14.1" customHeight="1" x14ac:dyDescent="0.15">
      <c r="B22" s="177" t="s">
        <v>25</v>
      </c>
      <c r="C22" s="177"/>
      <c r="D22" s="180">
        <v>0</v>
      </c>
      <c r="E22" s="181"/>
      <c r="F22" s="180">
        <v>0</v>
      </c>
      <c r="G22" s="181"/>
      <c r="H22" s="180">
        <v>0</v>
      </c>
      <c r="I22" s="181"/>
      <c r="J22" s="180">
        <f t="shared" si="1"/>
        <v>0</v>
      </c>
      <c r="K22" s="181"/>
      <c r="L22" s="180">
        <v>0</v>
      </c>
      <c r="M22" s="181"/>
      <c r="N22" s="180">
        <v>0</v>
      </c>
      <c r="O22" s="181"/>
      <c r="P22" s="180">
        <f t="shared" si="2"/>
        <v>0</v>
      </c>
      <c r="Q22" s="181"/>
      <c r="R22" s="62"/>
      <c r="S22" s="86"/>
      <c r="T22" s="44"/>
      <c r="U22" s="44"/>
    </row>
    <row r="23" spans="2:21" ht="14.1" customHeight="1" x14ac:dyDescent="0.15">
      <c r="B23" s="182" t="s">
        <v>26</v>
      </c>
      <c r="C23" s="182"/>
      <c r="D23" s="178">
        <v>314408637</v>
      </c>
      <c r="E23" s="179"/>
      <c r="F23" s="178">
        <v>285646998</v>
      </c>
      <c r="G23" s="179"/>
      <c r="H23" s="178">
        <v>82834140</v>
      </c>
      <c r="I23" s="179"/>
      <c r="J23" s="178">
        <f>D23+F23-H23</f>
        <v>517221495</v>
      </c>
      <c r="K23" s="179"/>
      <c r="L23" s="178">
        <v>0</v>
      </c>
      <c r="M23" s="179"/>
      <c r="N23" s="178">
        <v>0</v>
      </c>
      <c r="O23" s="179"/>
      <c r="P23" s="178">
        <f>J23-L23</f>
        <v>517221495</v>
      </c>
      <c r="Q23" s="179"/>
      <c r="R23" s="62"/>
      <c r="S23" s="86"/>
      <c r="T23" s="76"/>
      <c r="U23" s="44"/>
    </row>
    <row r="24" spans="2:21" ht="14.1" customHeight="1" x14ac:dyDescent="0.15">
      <c r="B24" s="177" t="s">
        <v>30</v>
      </c>
      <c r="C24" s="177"/>
      <c r="D24" s="178">
        <v>2462555929</v>
      </c>
      <c r="E24" s="179"/>
      <c r="F24" s="178">
        <v>84926510</v>
      </c>
      <c r="G24" s="179"/>
      <c r="H24" s="178">
        <v>66547501</v>
      </c>
      <c r="I24" s="179"/>
      <c r="J24" s="178">
        <f>D24+F24-H24</f>
        <v>2480934938</v>
      </c>
      <c r="K24" s="179"/>
      <c r="L24" s="178">
        <v>1708681452</v>
      </c>
      <c r="M24" s="179"/>
      <c r="N24" s="178">
        <v>175066230</v>
      </c>
      <c r="O24" s="179"/>
      <c r="P24" s="178">
        <f>J24-L24</f>
        <v>772253486</v>
      </c>
      <c r="Q24" s="179"/>
      <c r="R24" s="62"/>
      <c r="S24" s="86"/>
      <c r="T24" s="44"/>
      <c r="U24" s="44"/>
    </row>
    <row r="25" spans="2:21" ht="14.1" customHeight="1" x14ac:dyDescent="0.15">
      <c r="B25" s="184" t="s">
        <v>4</v>
      </c>
      <c r="C25" s="185"/>
      <c r="D25" s="178">
        <f>D8+D18+D24</f>
        <v>851992283629</v>
      </c>
      <c r="E25" s="179"/>
      <c r="F25" s="178">
        <f>F8+F18+F24</f>
        <v>7056766008</v>
      </c>
      <c r="G25" s="179"/>
      <c r="H25" s="178">
        <f t="shared" ref="H25" si="7">H8+H18+H24</f>
        <v>599000062</v>
      </c>
      <c r="I25" s="179"/>
      <c r="J25" s="178">
        <f>J8+J18+J24</f>
        <v>858450049575</v>
      </c>
      <c r="K25" s="179"/>
      <c r="L25" s="178">
        <f t="shared" ref="L25" si="8">L8+L18+L24</f>
        <v>142011342174</v>
      </c>
      <c r="M25" s="179"/>
      <c r="N25" s="178">
        <f t="shared" ref="N25" si="9">N8+N18+N24</f>
        <v>4326019137</v>
      </c>
      <c r="O25" s="179"/>
      <c r="P25" s="178">
        <f>J25-L25</f>
        <v>716438707401</v>
      </c>
      <c r="Q25" s="179"/>
      <c r="R25" s="84"/>
      <c r="S25" s="86"/>
      <c r="T25" s="44"/>
      <c r="U25" s="44"/>
    </row>
    <row r="26" spans="2:21" ht="8.4499999999999993" customHeight="1" x14ac:dyDescent="0.15">
      <c r="B26" s="63"/>
      <c r="C26" s="64"/>
      <c r="D26" s="64"/>
      <c r="E26" s="64"/>
      <c r="F26" s="64"/>
      <c r="G26" s="64"/>
      <c r="H26" s="64"/>
      <c r="I26" s="64"/>
      <c r="J26" s="64"/>
      <c r="K26" s="64"/>
      <c r="L26" s="65"/>
      <c r="M26" s="65"/>
      <c r="N26" s="65"/>
      <c r="O26" s="65"/>
      <c r="P26" s="66"/>
      <c r="Q26" s="66"/>
      <c r="R26" s="66"/>
      <c r="S26" s="86"/>
    </row>
    <row r="27" spans="2:21" ht="13.5" customHeight="1" x14ac:dyDescent="0.15">
      <c r="B27" s="86"/>
      <c r="C27" s="64"/>
      <c r="D27" s="64"/>
      <c r="E27" s="64"/>
      <c r="F27" s="64"/>
      <c r="G27" s="64"/>
      <c r="H27" s="64"/>
      <c r="I27" s="64"/>
      <c r="J27" s="64"/>
      <c r="K27" s="64"/>
      <c r="L27" s="65"/>
      <c r="M27" s="65"/>
      <c r="N27" s="65"/>
      <c r="O27" s="65"/>
      <c r="P27" s="66"/>
      <c r="Q27" s="66"/>
      <c r="R27" s="66"/>
      <c r="S27" s="86"/>
    </row>
    <row r="28" spans="2:21" ht="6.75" customHeight="1" x14ac:dyDescent="0.15">
      <c r="B28" s="86"/>
      <c r="C28" s="67"/>
      <c r="D28" s="2"/>
      <c r="E28" s="2"/>
      <c r="F28" s="2"/>
      <c r="G28" s="2"/>
      <c r="H28" s="2"/>
      <c r="I28" s="2"/>
      <c r="J28" s="2"/>
      <c r="K28" s="2"/>
      <c r="L28" s="2"/>
      <c r="M28" s="2"/>
      <c r="N28" s="2"/>
      <c r="O28" s="86"/>
      <c r="P28" s="86"/>
      <c r="Q28" s="86"/>
      <c r="R28" s="86"/>
      <c r="S28" s="86"/>
    </row>
    <row r="29" spans="2:21" ht="20.25" customHeight="1" x14ac:dyDescent="0.15">
      <c r="B29" s="68" t="s">
        <v>134</v>
      </c>
      <c r="C29" s="69"/>
      <c r="D29" s="2"/>
      <c r="E29" s="2"/>
      <c r="F29" s="2"/>
      <c r="G29" s="2"/>
      <c r="H29" s="2"/>
      <c r="I29" s="2"/>
      <c r="J29" s="2"/>
      <c r="K29" s="2"/>
      <c r="L29" s="2"/>
      <c r="M29" s="2"/>
      <c r="N29" s="2"/>
      <c r="O29" s="86"/>
      <c r="P29" s="86"/>
      <c r="Q29" s="86"/>
      <c r="R29" s="40" t="s">
        <v>223</v>
      </c>
      <c r="S29" s="86"/>
    </row>
    <row r="30" spans="2:21" ht="12.95" customHeight="1" x14ac:dyDescent="0.15">
      <c r="B30" s="172" t="s">
        <v>10</v>
      </c>
      <c r="C30" s="172"/>
      <c r="D30" s="186" t="s">
        <v>31</v>
      </c>
      <c r="E30" s="187"/>
      <c r="F30" s="186" t="s">
        <v>32</v>
      </c>
      <c r="G30" s="187"/>
      <c r="H30" s="186" t="s">
        <v>33</v>
      </c>
      <c r="I30" s="187"/>
      <c r="J30" s="186" t="s">
        <v>34</v>
      </c>
      <c r="K30" s="187"/>
      <c r="L30" s="186" t="s">
        <v>35</v>
      </c>
      <c r="M30" s="187"/>
      <c r="N30" s="186" t="s">
        <v>36</v>
      </c>
      <c r="O30" s="187"/>
      <c r="P30" s="186" t="s">
        <v>37</v>
      </c>
      <c r="Q30" s="187"/>
      <c r="R30" s="190" t="s">
        <v>38</v>
      </c>
      <c r="S30" s="86"/>
    </row>
    <row r="31" spans="2:21" ht="12.95" customHeight="1" x14ac:dyDescent="0.15">
      <c r="B31" s="172"/>
      <c r="C31" s="172"/>
      <c r="D31" s="188"/>
      <c r="E31" s="189"/>
      <c r="F31" s="188"/>
      <c r="G31" s="189"/>
      <c r="H31" s="188"/>
      <c r="I31" s="189"/>
      <c r="J31" s="188"/>
      <c r="K31" s="189"/>
      <c r="L31" s="188"/>
      <c r="M31" s="189"/>
      <c r="N31" s="188"/>
      <c r="O31" s="189"/>
      <c r="P31" s="188"/>
      <c r="Q31" s="189"/>
      <c r="R31" s="191"/>
      <c r="S31" s="86"/>
    </row>
    <row r="32" spans="2:21" ht="14.1" customHeight="1" x14ac:dyDescent="0.15">
      <c r="B32" s="192" t="s">
        <v>17</v>
      </c>
      <c r="C32" s="193"/>
      <c r="D32" s="194">
        <f>SUM(D33:E41)</f>
        <v>12627335346</v>
      </c>
      <c r="E32" s="195"/>
      <c r="F32" s="194">
        <f t="shared" ref="F32" si="10">SUM(F33:G41)</f>
        <v>87207396605</v>
      </c>
      <c r="G32" s="195"/>
      <c r="H32" s="194">
        <f t="shared" ref="H32" si="11">SUM(H33:I41)</f>
        <v>17003791286</v>
      </c>
      <c r="I32" s="195"/>
      <c r="J32" s="194">
        <f t="shared" ref="J32" si="12">SUM(J33:K41)</f>
        <v>3393483883</v>
      </c>
      <c r="K32" s="195"/>
      <c r="L32" s="194">
        <f t="shared" ref="L32" si="13">SUM(L33:M41)</f>
        <v>0</v>
      </c>
      <c r="M32" s="195"/>
      <c r="N32" s="194">
        <f t="shared" ref="N32" si="14">SUM(N33:O41)</f>
        <v>1536391413</v>
      </c>
      <c r="O32" s="195"/>
      <c r="P32" s="194">
        <f t="shared" ref="P32" si="15">SUM(P33:Q41)</f>
        <v>31928425968</v>
      </c>
      <c r="Q32" s="195"/>
      <c r="R32" s="111">
        <f>SUM(D32:Q32)</f>
        <v>153696824501</v>
      </c>
      <c r="S32" s="86"/>
    </row>
    <row r="33" spans="2:20" ht="14.1" customHeight="1" x14ac:dyDescent="0.15">
      <c r="B33" s="182" t="s">
        <v>28</v>
      </c>
      <c r="C33" s="182"/>
      <c r="D33" s="194">
        <v>10370810070</v>
      </c>
      <c r="E33" s="195"/>
      <c r="F33" s="194">
        <v>67048214833</v>
      </c>
      <c r="G33" s="195"/>
      <c r="H33" s="194">
        <v>8107649923</v>
      </c>
      <c r="I33" s="195"/>
      <c r="J33" s="194">
        <v>1818492757</v>
      </c>
      <c r="K33" s="195"/>
      <c r="L33" s="194">
        <v>0</v>
      </c>
      <c r="M33" s="195"/>
      <c r="N33" s="194">
        <v>818595399</v>
      </c>
      <c r="O33" s="195"/>
      <c r="P33" s="194">
        <v>14717535183</v>
      </c>
      <c r="Q33" s="195"/>
      <c r="R33" s="111">
        <f t="shared" ref="R33:R47" si="16">SUM(D33:Q33)</f>
        <v>102881298165</v>
      </c>
      <c r="S33" s="86"/>
    </row>
    <row r="34" spans="2:20" ht="14.1" customHeight="1" x14ac:dyDescent="0.15">
      <c r="B34" s="182" t="s">
        <v>19</v>
      </c>
      <c r="C34" s="182"/>
      <c r="D34" s="196">
        <v>0</v>
      </c>
      <c r="E34" s="197"/>
      <c r="F34" s="196">
        <v>0</v>
      </c>
      <c r="G34" s="197"/>
      <c r="H34" s="196">
        <v>0</v>
      </c>
      <c r="I34" s="197"/>
      <c r="J34" s="196">
        <v>0</v>
      </c>
      <c r="K34" s="197"/>
      <c r="L34" s="196">
        <v>0</v>
      </c>
      <c r="M34" s="197"/>
      <c r="N34" s="196">
        <v>0</v>
      </c>
      <c r="O34" s="197"/>
      <c r="P34" s="196">
        <v>0</v>
      </c>
      <c r="Q34" s="197"/>
      <c r="R34" s="112">
        <f t="shared" si="16"/>
        <v>0</v>
      </c>
      <c r="S34" s="86"/>
    </row>
    <row r="35" spans="2:20" ht="14.1" customHeight="1" x14ac:dyDescent="0.15">
      <c r="B35" s="177" t="s">
        <v>20</v>
      </c>
      <c r="C35" s="177"/>
      <c r="D35" s="194">
        <v>1751116043</v>
      </c>
      <c r="E35" s="195"/>
      <c r="F35" s="194">
        <v>18026676655</v>
      </c>
      <c r="G35" s="195"/>
      <c r="H35" s="194">
        <v>8737429030</v>
      </c>
      <c r="I35" s="195"/>
      <c r="J35" s="194">
        <v>1376133726</v>
      </c>
      <c r="K35" s="195"/>
      <c r="L35" s="194">
        <v>0</v>
      </c>
      <c r="M35" s="195"/>
      <c r="N35" s="194">
        <v>382902834</v>
      </c>
      <c r="O35" s="195"/>
      <c r="P35" s="194">
        <v>17142709725</v>
      </c>
      <c r="Q35" s="195"/>
      <c r="R35" s="111">
        <f t="shared" si="16"/>
        <v>47416968013</v>
      </c>
      <c r="S35" s="86"/>
    </row>
    <row r="36" spans="2:20" ht="14.1" customHeight="1" x14ac:dyDescent="0.15">
      <c r="B36" s="182" t="s">
        <v>21</v>
      </c>
      <c r="C36" s="182"/>
      <c r="D36" s="194">
        <v>430463093</v>
      </c>
      <c r="E36" s="195"/>
      <c r="F36" s="194">
        <v>1867735066</v>
      </c>
      <c r="G36" s="195"/>
      <c r="H36" s="194">
        <v>107151333</v>
      </c>
      <c r="I36" s="195"/>
      <c r="J36" s="194">
        <v>196643400</v>
      </c>
      <c r="K36" s="195"/>
      <c r="L36" s="194">
        <v>0</v>
      </c>
      <c r="M36" s="195"/>
      <c r="N36" s="194">
        <v>329635180</v>
      </c>
      <c r="O36" s="195"/>
      <c r="P36" s="194">
        <v>48211060</v>
      </c>
      <c r="Q36" s="195"/>
      <c r="R36" s="111">
        <f>SUM(D36:Q36)</f>
        <v>2979839132</v>
      </c>
      <c r="S36" s="86"/>
    </row>
    <row r="37" spans="2:20" ht="14.1" customHeight="1" x14ac:dyDescent="0.15">
      <c r="B37" s="182" t="s">
        <v>22</v>
      </c>
      <c r="C37" s="182"/>
      <c r="D37" s="196">
        <v>0</v>
      </c>
      <c r="E37" s="197"/>
      <c r="F37" s="196">
        <v>0</v>
      </c>
      <c r="G37" s="197"/>
      <c r="H37" s="196">
        <v>0</v>
      </c>
      <c r="I37" s="197"/>
      <c r="J37" s="196">
        <v>0</v>
      </c>
      <c r="K37" s="197"/>
      <c r="L37" s="196">
        <v>0</v>
      </c>
      <c r="M37" s="197"/>
      <c r="N37" s="196">
        <v>0</v>
      </c>
      <c r="O37" s="197"/>
      <c r="P37" s="196">
        <v>0</v>
      </c>
      <c r="Q37" s="197"/>
      <c r="R37" s="112">
        <f t="shared" si="16"/>
        <v>0</v>
      </c>
      <c r="S37" s="86"/>
    </row>
    <row r="38" spans="2:20" ht="14.1" customHeight="1" x14ac:dyDescent="0.15">
      <c r="B38" s="177" t="s">
        <v>23</v>
      </c>
      <c r="C38" s="177"/>
      <c r="D38" s="194">
        <v>0</v>
      </c>
      <c r="E38" s="195"/>
      <c r="F38" s="194">
        <v>0</v>
      </c>
      <c r="G38" s="195"/>
      <c r="H38" s="194">
        <v>0</v>
      </c>
      <c r="I38" s="195"/>
      <c r="J38" s="194">
        <v>0</v>
      </c>
      <c r="K38" s="195"/>
      <c r="L38" s="194">
        <v>0</v>
      </c>
      <c r="M38" s="195"/>
      <c r="N38" s="194">
        <v>0</v>
      </c>
      <c r="O38" s="195"/>
      <c r="P38" s="194">
        <v>0</v>
      </c>
      <c r="Q38" s="195"/>
      <c r="R38" s="112">
        <f t="shared" si="16"/>
        <v>0</v>
      </c>
      <c r="S38" s="86"/>
    </row>
    <row r="39" spans="2:20" ht="14.1" customHeight="1" x14ac:dyDescent="0.15">
      <c r="B39" s="182" t="s">
        <v>24</v>
      </c>
      <c r="C39" s="182"/>
      <c r="D39" s="196">
        <v>0</v>
      </c>
      <c r="E39" s="197"/>
      <c r="F39" s="196">
        <v>0</v>
      </c>
      <c r="G39" s="197"/>
      <c r="H39" s="196">
        <v>0</v>
      </c>
      <c r="I39" s="197"/>
      <c r="J39" s="196">
        <v>0</v>
      </c>
      <c r="K39" s="197"/>
      <c r="L39" s="196">
        <v>0</v>
      </c>
      <c r="M39" s="197"/>
      <c r="N39" s="196">
        <v>0</v>
      </c>
      <c r="O39" s="197"/>
      <c r="P39" s="196">
        <v>0</v>
      </c>
      <c r="Q39" s="197"/>
      <c r="R39" s="112">
        <f t="shared" si="16"/>
        <v>0</v>
      </c>
      <c r="S39" s="86"/>
    </row>
    <row r="40" spans="2:20" ht="14.1" customHeight="1" x14ac:dyDescent="0.15">
      <c r="B40" s="182" t="s">
        <v>25</v>
      </c>
      <c r="C40" s="182"/>
      <c r="D40" s="196">
        <v>0</v>
      </c>
      <c r="E40" s="197"/>
      <c r="F40" s="196">
        <v>0</v>
      </c>
      <c r="G40" s="197"/>
      <c r="H40" s="196">
        <v>0</v>
      </c>
      <c r="I40" s="197"/>
      <c r="J40" s="196">
        <v>0</v>
      </c>
      <c r="K40" s="197"/>
      <c r="L40" s="196">
        <v>0</v>
      </c>
      <c r="M40" s="197"/>
      <c r="N40" s="196">
        <v>0</v>
      </c>
      <c r="O40" s="197"/>
      <c r="P40" s="196">
        <v>0</v>
      </c>
      <c r="Q40" s="197"/>
      <c r="R40" s="112">
        <f t="shared" si="16"/>
        <v>0</v>
      </c>
      <c r="S40" s="86"/>
    </row>
    <row r="41" spans="2:20" ht="14.1" customHeight="1" x14ac:dyDescent="0.15">
      <c r="B41" s="182" t="s">
        <v>26</v>
      </c>
      <c r="C41" s="182"/>
      <c r="D41" s="194">
        <v>74946140</v>
      </c>
      <c r="E41" s="195"/>
      <c r="F41" s="194">
        <v>264770051</v>
      </c>
      <c r="G41" s="195"/>
      <c r="H41" s="194">
        <v>51561000</v>
      </c>
      <c r="I41" s="195"/>
      <c r="J41" s="194">
        <v>2214000</v>
      </c>
      <c r="K41" s="195"/>
      <c r="L41" s="194">
        <v>0</v>
      </c>
      <c r="M41" s="195"/>
      <c r="N41" s="194">
        <v>5258000</v>
      </c>
      <c r="O41" s="195"/>
      <c r="P41" s="194">
        <v>19970000</v>
      </c>
      <c r="Q41" s="195"/>
      <c r="R41" s="111">
        <f t="shared" si="16"/>
        <v>418719191</v>
      </c>
      <c r="S41" s="86"/>
    </row>
    <row r="42" spans="2:20" ht="13.5" customHeight="1" x14ac:dyDescent="0.15">
      <c r="B42" s="198" t="s">
        <v>27</v>
      </c>
      <c r="C42" s="199"/>
      <c r="D42" s="194">
        <f>SUM(D43:E47)</f>
        <v>561969629414</v>
      </c>
      <c r="E42" s="195"/>
      <c r="F42" s="194">
        <f>SUM(F43:G47)</f>
        <v>0</v>
      </c>
      <c r="G42" s="195"/>
      <c r="H42" s="194">
        <f t="shared" ref="H42" si="17">SUM(H43:I47)</f>
        <v>0</v>
      </c>
      <c r="I42" s="195"/>
      <c r="J42" s="194">
        <f t="shared" ref="J42" si="18">SUM(J43:K47)</f>
        <v>0</v>
      </c>
      <c r="K42" s="195"/>
      <c r="L42" s="194">
        <f t="shared" ref="L42" si="19">SUM(L43:M47)</f>
        <v>0</v>
      </c>
      <c r="M42" s="195"/>
      <c r="N42" s="194">
        <f t="shared" ref="N42" si="20">SUM(N43:O47)</f>
        <v>0</v>
      </c>
      <c r="O42" s="195"/>
      <c r="P42" s="194">
        <f t="shared" ref="P42" si="21">SUM(P43:Q47)</f>
        <v>0</v>
      </c>
      <c r="Q42" s="195"/>
      <c r="R42" s="111">
        <f>SUM(D42:Q42)</f>
        <v>561969629414</v>
      </c>
      <c r="S42" s="86"/>
      <c r="T42" s="21"/>
    </row>
    <row r="43" spans="2:20" ht="14.1" customHeight="1" x14ac:dyDescent="0.15">
      <c r="B43" s="182" t="s">
        <v>28</v>
      </c>
      <c r="C43" s="182"/>
      <c r="D43" s="194">
        <v>538980774442</v>
      </c>
      <c r="E43" s="195"/>
      <c r="F43" s="194">
        <v>0</v>
      </c>
      <c r="G43" s="195"/>
      <c r="H43" s="194">
        <v>0</v>
      </c>
      <c r="I43" s="195"/>
      <c r="J43" s="194">
        <v>0</v>
      </c>
      <c r="K43" s="195"/>
      <c r="L43" s="194">
        <v>0</v>
      </c>
      <c r="M43" s="195"/>
      <c r="N43" s="194">
        <v>0</v>
      </c>
      <c r="O43" s="195"/>
      <c r="P43" s="194">
        <v>0</v>
      </c>
      <c r="Q43" s="195"/>
      <c r="R43" s="111">
        <f t="shared" si="16"/>
        <v>538980774442</v>
      </c>
      <c r="S43" s="86"/>
    </row>
    <row r="44" spans="2:20" ht="14.1" customHeight="1" x14ac:dyDescent="0.15">
      <c r="B44" s="182" t="s">
        <v>29</v>
      </c>
      <c r="C44" s="182"/>
      <c r="D44" s="194">
        <v>194224189</v>
      </c>
      <c r="E44" s="195"/>
      <c r="F44" s="194">
        <v>0</v>
      </c>
      <c r="G44" s="195"/>
      <c r="H44" s="194">
        <v>0</v>
      </c>
      <c r="I44" s="195"/>
      <c r="J44" s="194">
        <v>0</v>
      </c>
      <c r="K44" s="195"/>
      <c r="L44" s="194">
        <v>0</v>
      </c>
      <c r="M44" s="195"/>
      <c r="N44" s="194">
        <v>0</v>
      </c>
      <c r="O44" s="195"/>
      <c r="P44" s="194">
        <v>0</v>
      </c>
      <c r="Q44" s="195"/>
      <c r="R44" s="111">
        <f t="shared" si="16"/>
        <v>194224189</v>
      </c>
      <c r="S44" s="86"/>
    </row>
    <row r="45" spans="2:20" ht="14.1" customHeight="1" x14ac:dyDescent="0.15">
      <c r="B45" s="177" t="s">
        <v>21</v>
      </c>
      <c r="C45" s="177"/>
      <c r="D45" s="194">
        <v>22277409288</v>
      </c>
      <c r="E45" s="195"/>
      <c r="F45" s="194">
        <v>0</v>
      </c>
      <c r="G45" s="195"/>
      <c r="H45" s="194">
        <v>0</v>
      </c>
      <c r="I45" s="195"/>
      <c r="J45" s="194">
        <v>0</v>
      </c>
      <c r="K45" s="195"/>
      <c r="L45" s="194">
        <v>0</v>
      </c>
      <c r="M45" s="195"/>
      <c r="N45" s="194">
        <v>0</v>
      </c>
      <c r="O45" s="195"/>
      <c r="P45" s="194">
        <v>0</v>
      </c>
      <c r="Q45" s="195"/>
      <c r="R45" s="111">
        <f t="shared" si="16"/>
        <v>22277409288</v>
      </c>
      <c r="S45" s="86"/>
    </row>
    <row r="46" spans="2:20" ht="14.1" customHeight="1" x14ac:dyDescent="0.15">
      <c r="B46" s="182" t="s">
        <v>25</v>
      </c>
      <c r="C46" s="182"/>
      <c r="D46" s="196">
        <v>0</v>
      </c>
      <c r="E46" s="197"/>
      <c r="F46" s="196">
        <v>0</v>
      </c>
      <c r="G46" s="197"/>
      <c r="H46" s="196">
        <v>0</v>
      </c>
      <c r="I46" s="197"/>
      <c r="J46" s="196">
        <v>0</v>
      </c>
      <c r="K46" s="197"/>
      <c r="L46" s="196">
        <v>0</v>
      </c>
      <c r="M46" s="197"/>
      <c r="N46" s="196">
        <v>0</v>
      </c>
      <c r="O46" s="197"/>
      <c r="P46" s="196">
        <v>0</v>
      </c>
      <c r="Q46" s="197"/>
      <c r="R46" s="112">
        <f t="shared" si="16"/>
        <v>0</v>
      </c>
      <c r="S46" s="86"/>
    </row>
    <row r="47" spans="2:20" ht="14.1" customHeight="1" x14ac:dyDescent="0.15">
      <c r="B47" s="177" t="s">
        <v>26</v>
      </c>
      <c r="C47" s="177"/>
      <c r="D47" s="194">
        <v>517221495</v>
      </c>
      <c r="E47" s="195"/>
      <c r="F47" s="194">
        <v>0</v>
      </c>
      <c r="G47" s="195"/>
      <c r="H47" s="194">
        <v>0</v>
      </c>
      <c r="I47" s="195"/>
      <c r="J47" s="194">
        <v>0</v>
      </c>
      <c r="K47" s="195"/>
      <c r="L47" s="194">
        <v>0</v>
      </c>
      <c r="M47" s="195"/>
      <c r="N47" s="194">
        <v>0</v>
      </c>
      <c r="O47" s="195"/>
      <c r="P47" s="194">
        <v>0</v>
      </c>
      <c r="Q47" s="195"/>
      <c r="R47" s="111">
        <f t="shared" si="16"/>
        <v>517221495</v>
      </c>
      <c r="S47" s="86"/>
    </row>
    <row r="48" spans="2:20" ht="14.1" customHeight="1" x14ac:dyDescent="0.15">
      <c r="B48" s="201" t="s">
        <v>30</v>
      </c>
      <c r="C48" s="202"/>
      <c r="D48" s="194">
        <v>29425359</v>
      </c>
      <c r="E48" s="195"/>
      <c r="F48" s="194">
        <v>393938925</v>
      </c>
      <c r="G48" s="195"/>
      <c r="H48" s="194">
        <v>45892407</v>
      </c>
      <c r="I48" s="195"/>
      <c r="J48" s="194">
        <v>37258760</v>
      </c>
      <c r="K48" s="195"/>
      <c r="L48" s="194">
        <v>2930404</v>
      </c>
      <c r="M48" s="195"/>
      <c r="N48" s="194">
        <v>210594889</v>
      </c>
      <c r="O48" s="195"/>
      <c r="P48" s="194">
        <v>52212742</v>
      </c>
      <c r="Q48" s="195"/>
      <c r="R48" s="111">
        <f>SUM(D48:Q48)</f>
        <v>772253486</v>
      </c>
      <c r="S48" s="86"/>
    </row>
    <row r="49" spans="2:20" ht="13.5" customHeight="1" x14ac:dyDescent="0.15">
      <c r="B49" s="200" t="s">
        <v>38</v>
      </c>
      <c r="C49" s="200"/>
      <c r="D49" s="194">
        <f>SUM(D32,D42,D48)</f>
        <v>574626390119</v>
      </c>
      <c r="E49" s="195"/>
      <c r="F49" s="194">
        <f t="shared" ref="F49" si="22">SUM(F32,F42,F48)</f>
        <v>87601335530</v>
      </c>
      <c r="G49" s="195"/>
      <c r="H49" s="194">
        <f t="shared" ref="H49" si="23">SUM(H32,H42,H48)</f>
        <v>17049683693</v>
      </c>
      <c r="I49" s="195"/>
      <c r="J49" s="194">
        <f t="shared" ref="J49" si="24">SUM(J32,J42,J48)</f>
        <v>3430742643</v>
      </c>
      <c r="K49" s="195"/>
      <c r="L49" s="194">
        <f t="shared" ref="L49" si="25">SUM(L32,L42,L48)</f>
        <v>2930404</v>
      </c>
      <c r="M49" s="195"/>
      <c r="N49" s="194">
        <f t="shared" ref="N49" si="26">SUM(N32,N42,N48)</f>
        <v>1746986302</v>
      </c>
      <c r="O49" s="195"/>
      <c r="P49" s="194">
        <f>SUM(P32,P42,P48)</f>
        <v>31980638710</v>
      </c>
      <c r="Q49" s="195"/>
      <c r="R49" s="111">
        <f>SUM(R32,R42,R48)</f>
        <v>716438707401</v>
      </c>
      <c r="S49" s="86"/>
      <c r="T49" s="28"/>
    </row>
    <row r="50" spans="2:20" ht="3" customHeight="1" x14ac:dyDescent="0.15">
      <c r="D50" s="17"/>
      <c r="E50" s="17"/>
      <c r="F50" s="17"/>
      <c r="G50" s="17"/>
      <c r="H50" s="17"/>
      <c r="I50" s="17"/>
      <c r="J50" s="17"/>
      <c r="K50" s="17"/>
      <c r="L50" s="17"/>
      <c r="M50" s="17"/>
      <c r="N50" s="17"/>
      <c r="O50" s="17"/>
      <c r="P50" s="17"/>
      <c r="Q50" s="17"/>
      <c r="R50" s="17"/>
    </row>
    <row r="51" spans="2:20" ht="5.0999999999999996" customHeight="1" x14ac:dyDescent="0.15"/>
    <row r="52" spans="2:20" x14ac:dyDescent="0.15">
      <c r="R52" s="17"/>
      <c r="T52" s="21"/>
    </row>
    <row r="53" spans="2:20" x14ac:dyDescent="0.15">
      <c r="C53" s="28"/>
    </row>
    <row r="54" spans="2:20" x14ac:dyDescent="0.15">
      <c r="C54" s="83"/>
    </row>
  </sheetData>
  <mergeCells count="310">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N34:O34"/>
    <mergeCell ref="P34:Q3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A1:E1"/>
    <mergeCell ref="A2:R2"/>
    <mergeCell ref="A3:G3"/>
    <mergeCell ref="A4:R4"/>
    <mergeCell ref="B5:R5"/>
    <mergeCell ref="B7:C7"/>
    <mergeCell ref="D7:E7"/>
    <mergeCell ref="F7:G7"/>
    <mergeCell ref="H7:I7"/>
    <mergeCell ref="J7:K7"/>
    <mergeCell ref="L7:M7"/>
    <mergeCell ref="N7:O7"/>
    <mergeCell ref="P7:Q7"/>
  </mergeCells>
  <phoneticPr fontId="4"/>
  <conditionalFormatting sqref="D8:D25 F8:F25 H8:H25 J8:J25 L8:L25 N8:N25 P8:P25">
    <cfRule type="cellIs" dxfId="1" priority="3" operator="equal">
      <formula>0</formula>
    </cfRule>
  </conditionalFormatting>
  <conditionalFormatting sqref="D32:D49 F32:F49 H32:H49 J32:J49 L32:L49 N32:N49 P32:P49 R32:R49">
    <cfRule type="cellIs" dxfId="0" priority="1" operator="equal">
      <formula>0</formula>
    </cfRule>
  </conditionalFormatting>
  <printOptions horizontalCentered="1"/>
  <pageMargins left="0" right="0" top="0" bottom="0" header="0.31496062992125984" footer="0.31496062992125984"/>
  <pageSetup paperSize="9" scale="8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80" zoomScaleNormal="100" zoomScaleSheetLayoutView="80" workbookViewId="0">
      <selection activeCell="K10" sqref="K10"/>
    </sheetView>
  </sheetViews>
  <sheetFormatPr defaultRowHeight="13.5" x14ac:dyDescent="0.15"/>
  <cols>
    <col min="1" max="1" width="2.125" customWidth="1"/>
    <col min="2" max="3" width="15.625" customWidth="1"/>
    <col min="4" max="4" width="8.125" customWidth="1"/>
    <col min="5" max="5" width="20.625" customWidth="1"/>
    <col min="6" max="6" width="15.625" customWidth="1"/>
    <col min="7" max="7" width="1" customWidth="1"/>
    <col min="8" max="8" width="1.5" customWidth="1"/>
    <col min="9" max="9" width="15.625" style="20" customWidth="1"/>
    <col min="10" max="10" width="16.375" style="20" customWidth="1"/>
    <col min="11" max="11" width="15.375" style="20" customWidth="1"/>
    <col min="12" max="12" width="13.125" customWidth="1"/>
    <col min="13" max="13" width="12" style="20" customWidth="1"/>
    <col min="14" max="14" width="13.875" customWidth="1"/>
  </cols>
  <sheetData>
    <row r="1" spans="1:14" ht="33.75" customHeight="1" x14ac:dyDescent="0.15"/>
    <row r="2" spans="1:14" ht="19.5" customHeight="1" x14ac:dyDescent="0.15">
      <c r="B2" s="58" t="s">
        <v>196</v>
      </c>
    </row>
    <row r="3" spans="1:14" ht="19.5" customHeight="1" x14ac:dyDescent="0.15">
      <c r="B3" s="159" t="s">
        <v>197</v>
      </c>
      <c r="C3" s="158"/>
      <c r="D3" s="162"/>
      <c r="F3" s="70" t="s">
        <v>225</v>
      </c>
    </row>
    <row r="4" spans="1:14" ht="21.95" customHeight="1" x14ac:dyDescent="0.15">
      <c r="B4" s="41" t="s">
        <v>198</v>
      </c>
      <c r="C4" s="41" t="s">
        <v>10</v>
      </c>
      <c r="D4" s="253" t="s">
        <v>200</v>
      </c>
      <c r="E4" s="254"/>
      <c r="F4" s="71" t="s">
        <v>150</v>
      </c>
      <c r="L4" s="74"/>
      <c r="M4" s="74"/>
      <c r="N4" s="74"/>
    </row>
    <row r="5" spans="1:14" ht="21.95" customHeight="1" x14ac:dyDescent="0.15">
      <c r="B5" s="262" t="s">
        <v>199</v>
      </c>
      <c r="C5" s="259" t="s">
        <v>202</v>
      </c>
      <c r="D5" s="256" t="s">
        <v>237</v>
      </c>
      <c r="E5" s="257"/>
      <c r="F5" s="142">
        <f>N5</f>
        <v>0</v>
      </c>
      <c r="L5" s="73"/>
      <c r="N5" s="72"/>
    </row>
    <row r="6" spans="1:14" ht="21.95" customHeight="1" x14ac:dyDescent="0.15">
      <c r="B6" s="263"/>
      <c r="C6" s="265"/>
      <c r="D6" s="256" t="s">
        <v>238</v>
      </c>
      <c r="E6" s="257"/>
      <c r="F6" s="142">
        <f t="shared" ref="F6:F20" si="0">N6</f>
        <v>0</v>
      </c>
      <c r="N6" s="72"/>
    </row>
    <row r="7" spans="1:14" ht="21.95" customHeight="1" x14ac:dyDescent="0.15">
      <c r="B7" s="263"/>
      <c r="C7" s="265"/>
      <c r="D7" s="256" t="s">
        <v>239</v>
      </c>
      <c r="E7" s="257"/>
      <c r="F7" s="142">
        <f t="shared" si="0"/>
        <v>0</v>
      </c>
      <c r="N7" s="72"/>
    </row>
    <row r="8" spans="1:14" ht="21.95" customHeight="1" x14ac:dyDescent="0.15">
      <c r="B8" s="263"/>
      <c r="C8" s="265"/>
      <c r="D8" s="256" t="s">
        <v>240</v>
      </c>
      <c r="E8" s="257"/>
      <c r="F8" s="142">
        <f t="shared" si="0"/>
        <v>0</v>
      </c>
      <c r="N8" s="72"/>
    </row>
    <row r="9" spans="1:14" ht="21.95" customHeight="1" x14ac:dyDescent="0.15">
      <c r="B9" s="263"/>
      <c r="C9" s="265"/>
      <c r="D9" s="256" t="s">
        <v>241</v>
      </c>
      <c r="E9" s="257"/>
      <c r="F9" s="142">
        <f t="shared" si="0"/>
        <v>0</v>
      </c>
      <c r="N9" s="72"/>
    </row>
    <row r="10" spans="1:14" ht="21.95" customHeight="1" x14ac:dyDescent="0.15">
      <c r="B10" s="263"/>
      <c r="C10" s="265"/>
      <c r="D10" s="256" t="s">
        <v>271</v>
      </c>
      <c r="E10" s="257"/>
      <c r="F10" s="142">
        <f t="shared" si="0"/>
        <v>0</v>
      </c>
      <c r="N10" s="72"/>
    </row>
    <row r="11" spans="1:14" ht="21.95" customHeight="1" x14ac:dyDescent="0.15">
      <c r="B11" s="263"/>
      <c r="C11" s="265"/>
      <c r="D11" s="256" t="s">
        <v>242</v>
      </c>
      <c r="E11" s="257"/>
      <c r="F11" s="142">
        <f t="shared" si="0"/>
        <v>0</v>
      </c>
      <c r="N11" s="72"/>
    </row>
    <row r="12" spans="1:14" ht="21.95" customHeight="1" x14ac:dyDescent="0.15">
      <c r="B12" s="263"/>
      <c r="C12" s="265"/>
      <c r="D12" s="256" t="s">
        <v>243</v>
      </c>
      <c r="E12" s="257"/>
      <c r="F12" s="142">
        <f t="shared" si="0"/>
        <v>0</v>
      </c>
      <c r="N12" s="72"/>
    </row>
    <row r="13" spans="1:14" s="20" customFormat="1" ht="21.95" customHeight="1" x14ac:dyDescent="0.15">
      <c r="A13"/>
      <c r="B13" s="263"/>
      <c r="C13" s="265"/>
      <c r="D13" s="267" t="s">
        <v>255</v>
      </c>
      <c r="E13" s="268"/>
      <c r="F13" s="142">
        <f t="shared" si="0"/>
        <v>0</v>
      </c>
      <c r="G13"/>
      <c r="H13"/>
      <c r="L13"/>
      <c r="N13" s="72"/>
    </row>
    <row r="14" spans="1:14" s="20" customFormat="1" ht="21.95" customHeight="1" x14ac:dyDescent="0.15">
      <c r="A14"/>
      <c r="B14" s="263"/>
      <c r="C14" s="265"/>
      <c r="D14" s="256" t="s">
        <v>244</v>
      </c>
      <c r="E14" s="257"/>
      <c r="F14" s="142">
        <f t="shared" si="0"/>
        <v>0</v>
      </c>
      <c r="G14"/>
      <c r="H14"/>
      <c r="L14"/>
      <c r="N14" s="72"/>
    </row>
    <row r="15" spans="1:14" s="20" customFormat="1" ht="21.95" customHeight="1" x14ac:dyDescent="0.15">
      <c r="A15"/>
      <c r="B15" s="263"/>
      <c r="C15" s="265"/>
      <c r="D15" s="256" t="s">
        <v>245</v>
      </c>
      <c r="E15" s="257"/>
      <c r="F15" s="142">
        <f t="shared" si="0"/>
        <v>0</v>
      </c>
      <c r="G15"/>
      <c r="H15"/>
      <c r="L15"/>
      <c r="N15" s="72"/>
    </row>
    <row r="16" spans="1:14" s="20" customFormat="1" ht="21.95" customHeight="1" x14ac:dyDescent="0.15">
      <c r="A16"/>
      <c r="B16" s="263"/>
      <c r="C16" s="265"/>
      <c r="D16" s="256" t="s">
        <v>246</v>
      </c>
      <c r="E16" s="257"/>
      <c r="F16" s="142">
        <f t="shared" si="0"/>
        <v>0</v>
      </c>
      <c r="G16"/>
      <c r="H16"/>
      <c r="L16"/>
      <c r="N16" s="72"/>
    </row>
    <row r="17" spans="1:14" s="20" customFormat="1" ht="21.95" customHeight="1" x14ac:dyDescent="0.15">
      <c r="A17"/>
      <c r="B17" s="263"/>
      <c r="C17" s="265"/>
      <c r="D17" s="256" t="s">
        <v>247</v>
      </c>
      <c r="E17" s="257"/>
      <c r="F17" s="142">
        <f t="shared" si="0"/>
        <v>0</v>
      </c>
      <c r="G17"/>
      <c r="H17"/>
      <c r="L17" s="73"/>
      <c r="N17" s="72"/>
    </row>
    <row r="18" spans="1:14" s="20" customFormat="1" ht="21.95" customHeight="1" x14ac:dyDescent="0.15">
      <c r="A18"/>
      <c r="B18" s="263"/>
      <c r="C18" s="265"/>
      <c r="D18" s="256" t="s">
        <v>248</v>
      </c>
      <c r="E18" s="257"/>
      <c r="F18" s="142">
        <f t="shared" si="0"/>
        <v>0</v>
      </c>
      <c r="G18"/>
      <c r="H18"/>
      <c r="L18"/>
      <c r="N18" s="72"/>
    </row>
    <row r="19" spans="1:14" s="20" customFormat="1" ht="21.95" customHeight="1" x14ac:dyDescent="0.15">
      <c r="A19"/>
      <c r="B19" s="263"/>
      <c r="C19" s="265"/>
      <c r="D19" s="256" t="s">
        <v>249</v>
      </c>
      <c r="E19" s="257"/>
      <c r="F19" s="142">
        <f t="shared" si="0"/>
        <v>0</v>
      </c>
      <c r="G19"/>
      <c r="H19"/>
      <c r="L19"/>
      <c r="N19" s="72"/>
    </row>
    <row r="20" spans="1:14" s="20" customFormat="1" ht="21.95" customHeight="1" x14ac:dyDescent="0.15">
      <c r="A20"/>
      <c r="B20" s="263"/>
      <c r="C20" s="265"/>
      <c r="D20" s="256" t="s">
        <v>250</v>
      </c>
      <c r="E20" s="257"/>
      <c r="F20" s="142">
        <f t="shared" si="0"/>
        <v>0</v>
      </c>
      <c r="G20"/>
      <c r="H20"/>
      <c r="L20"/>
      <c r="N20" s="72"/>
    </row>
    <row r="21" spans="1:14" s="20" customFormat="1" ht="21.95" customHeight="1" x14ac:dyDescent="0.15">
      <c r="A21"/>
      <c r="B21" s="263"/>
      <c r="C21" s="266"/>
      <c r="D21" s="253" t="s">
        <v>203</v>
      </c>
      <c r="E21" s="254"/>
      <c r="F21" s="143">
        <f>SUM(F5:F20)</f>
        <v>0</v>
      </c>
      <c r="G21"/>
      <c r="H21"/>
      <c r="L21"/>
      <c r="N21"/>
    </row>
    <row r="22" spans="1:14" s="20" customFormat="1" ht="21.95" customHeight="1" x14ac:dyDescent="0.15">
      <c r="A22"/>
      <c r="B22" s="263"/>
      <c r="C22" s="258" t="s">
        <v>204</v>
      </c>
      <c r="D22" s="259" t="s">
        <v>208</v>
      </c>
      <c r="E22" s="42" t="s">
        <v>205</v>
      </c>
      <c r="F22" s="143">
        <v>754947000</v>
      </c>
      <c r="G22"/>
      <c r="H22"/>
      <c r="L22"/>
      <c r="N22"/>
    </row>
    <row r="23" spans="1:14" s="20" customFormat="1" ht="21.95" customHeight="1" x14ac:dyDescent="0.15">
      <c r="A23"/>
      <c r="B23" s="263"/>
      <c r="C23" s="258"/>
      <c r="D23" s="260"/>
      <c r="E23" s="42" t="s">
        <v>206</v>
      </c>
      <c r="F23" s="143">
        <v>1593584000</v>
      </c>
      <c r="G23"/>
      <c r="H23"/>
      <c r="L23"/>
      <c r="N23"/>
    </row>
    <row r="24" spans="1:14" s="20" customFormat="1" ht="21.95" customHeight="1" x14ac:dyDescent="0.15">
      <c r="A24"/>
      <c r="B24" s="263"/>
      <c r="C24" s="258"/>
      <c r="D24" s="261"/>
      <c r="E24" s="43" t="s">
        <v>207</v>
      </c>
      <c r="F24" s="143">
        <f>SUM(F22:F23)</f>
        <v>2348531000</v>
      </c>
      <c r="G24"/>
      <c r="H24"/>
      <c r="L24"/>
      <c r="N24"/>
    </row>
    <row r="25" spans="1:14" s="20" customFormat="1" ht="21.95" customHeight="1" x14ac:dyDescent="0.15">
      <c r="A25"/>
      <c r="B25" s="263"/>
      <c r="C25" s="258"/>
      <c r="D25" s="259" t="s">
        <v>209</v>
      </c>
      <c r="E25" s="42" t="s">
        <v>205</v>
      </c>
      <c r="F25" s="143">
        <f>L25-F22</f>
        <v>-754947000</v>
      </c>
      <c r="G25"/>
      <c r="H25"/>
      <c r="L25" s="72"/>
      <c r="N25"/>
    </row>
    <row r="26" spans="1:14" s="20" customFormat="1" ht="21.95" customHeight="1" x14ac:dyDescent="0.15">
      <c r="A26"/>
      <c r="B26" s="263"/>
      <c r="C26" s="258"/>
      <c r="D26" s="260"/>
      <c r="E26" s="42" t="s">
        <v>206</v>
      </c>
      <c r="F26" s="143">
        <f>L26-F23</f>
        <v>-1593584000</v>
      </c>
      <c r="G26"/>
      <c r="H26"/>
      <c r="L26" s="72"/>
      <c r="N26"/>
    </row>
    <row r="27" spans="1:14" s="20" customFormat="1" ht="21.95" customHeight="1" x14ac:dyDescent="0.15">
      <c r="A27"/>
      <c r="B27" s="263"/>
      <c r="C27" s="258"/>
      <c r="D27" s="261"/>
      <c r="E27" s="43" t="s">
        <v>207</v>
      </c>
      <c r="F27" s="143">
        <f>SUM(F25:F26)</f>
        <v>-2348531000</v>
      </c>
      <c r="G27"/>
      <c r="H27"/>
      <c r="L27"/>
      <c r="N27"/>
    </row>
    <row r="28" spans="1:14" s="20" customFormat="1" ht="21.95" customHeight="1" x14ac:dyDescent="0.15">
      <c r="A28"/>
      <c r="B28" s="264"/>
      <c r="C28" s="258"/>
      <c r="D28" s="253" t="s">
        <v>203</v>
      </c>
      <c r="E28" s="254"/>
      <c r="F28" s="143">
        <f>F24+F27</f>
        <v>0</v>
      </c>
      <c r="G28"/>
      <c r="H28"/>
      <c r="L28"/>
      <c r="N28"/>
    </row>
    <row r="29" spans="1:14" s="20" customFormat="1" ht="21.95" customHeight="1" x14ac:dyDescent="0.15">
      <c r="A29"/>
      <c r="B29" s="253" t="s">
        <v>38</v>
      </c>
      <c r="C29" s="255"/>
      <c r="D29" s="255"/>
      <c r="E29" s="254"/>
      <c r="F29" s="142">
        <f>F21+F28</f>
        <v>0</v>
      </c>
      <c r="G29"/>
      <c r="H29"/>
      <c r="L29"/>
      <c r="N29"/>
    </row>
    <row r="30" spans="1:14" s="20" customFormat="1" ht="21.95" customHeight="1" x14ac:dyDescent="0.15">
      <c r="A30"/>
      <c r="B30"/>
      <c r="C30"/>
      <c r="D30"/>
      <c r="E30"/>
      <c r="F30"/>
      <c r="G30"/>
      <c r="H30"/>
      <c r="L30"/>
      <c r="N30"/>
    </row>
    <row r="31" spans="1:14" s="20" customFormat="1" ht="22.5" customHeight="1" x14ac:dyDescent="0.15">
      <c r="A31"/>
      <c r="B31"/>
      <c r="C31"/>
      <c r="D31"/>
      <c r="E31"/>
      <c r="F31"/>
      <c r="G31"/>
      <c r="H31"/>
      <c r="L31"/>
      <c r="N31"/>
    </row>
    <row r="32" spans="1:14" ht="22.5" customHeight="1" x14ac:dyDescent="0.15"/>
    <row r="33" ht="22.5" customHeight="1" x14ac:dyDescent="0.15"/>
    <row r="34" ht="22.5" customHeight="1" x14ac:dyDescent="0.15"/>
    <row r="35" ht="22.5" customHeight="1" x14ac:dyDescent="0.15"/>
  </sheetData>
  <mergeCells count="25">
    <mergeCell ref="D4:E4"/>
    <mergeCell ref="B5:B28"/>
    <mergeCell ref="C5:C21"/>
    <mergeCell ref="D5:E5"/>
    <mergeCell ref="D6:E6"/>
    <mergeCell ref="D7:E7"/>
    <mergeCell ref="D8:E8"/>
    <mergeCell ref="D9:E9"/>
    <mergeCell ref="D10:E10"/>
    <mergeCell ref="D11:E11"/>
    <mergeCell ref="D12:E12"/>
    <mergeCell ref="D13:E13"/>
    <mergeCell ref="D14:E14"/>
    <mergeCell ref="D15:E15"/>
    <mergeCell ref="D16:E16"/>
    <mergeCell ref="B29:E29"/>
    <mergeCell ref="D17:E17"/>
    <mergeCell ref="D18:E18"/>
    <mergeCell ref="D19:E19"/>
    <mergeCell ref="D20:E20"/>
    <mergeCell ref="D21:E21"/>
    <mergeCell ref="C22:C28"/>
    <mergeCell ref="D22:D24"/>
    <mergeCell ref="D25:D27"/>
    <mergeCell ref="D28:E28"/>
  </mergeCells>
  <phoneticPr fontId="4"/>
  <printOptions horizontalCentered="1"/>
  <pageMargins left="0.19685039370078741" right="0.19685039370078741" top="0.15748031496062992" bottom="0.15748031496062992" header="0.31496062992125984" footer="0.31496062992125984"/>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
  <sheetViews>
    <sheetView view="pageBreakPreview" zoomScaleNormal="100" zoomScaleSheetLayoutView="100" workbookViewId="0">
      <selection activeCell="I4" sqref="I4:L10"/>
    </sheetView>
  </sheetViews>
  <sheetFormatPr defaultColWidth="9" defaultRowHeight="11.25" x14ac:dyDescent="0.15"/>
  <cols>
    <col min="1" max="1" width="2.125" style="8" customWidth="1"/>
    <col min="2" max="2" width="25.625" style="8" customWidth="1"/>
    <col min="3" max="7" width="15.625" style="8" customWidth="1"/>
    <col min="8" max="8" width="1.5" style="8" customWidth="1"/>
    <col min="9" max="9" width="19.75" style="8" customWidth="1"/>
    <col min="10" max="10" width="10.75" style="75" bestFit="1" customWidth="1"/>
    <col min="11" max="16384" width="9" style="8"/>
  </cols>
  <sheetData>
    <row r="1" spans="2:14" ht="33.75" customHeight="1" x14ac:dyDescent="0.15"/>
    <row r="2" spans="2:14" ht="19.5" customHeight="1" x14ac:dyDescent="0.15">
      <c r="B2" s="58" t="s">
        <v>196</v>
      </c>
      <c r="C2"/>
      <c r="D2"/>
      <c r="E2"/>
      <c r="F2"/>
      <c r="G2"/>
    </row>
    <row r="3" spans="2:14" ht="19.5" customHeight="1" x14ac:dyDescent="0.15">
      <c r="B3" s="159" t="s">
        <v>210</v>
      </c>
      <c r="C3" s="158"/>
      <c r="D3" s="162"/>
      <c r="E3"/>
      <c r="F3" s="57"/>
      <c r="G3" s="57" t="s">
        <v>225</v>
      </c>
    </row>
    <row r="4" spans="2:14" ht="24" customHeight="1" x14ac:dyDescent="0.15">
      <c r="B4" s="209" t="s">
        <v>211</v>
      </c>
      <c r="C4" s="209" t="s">
        <v>212</v>
      </c>
      <c r="D4" s="269" t="s">
        <v>213</v>
      </c>
      <c r="E4" s="270"/>
      <c r="F4" s="270"/>
      <c r="G4" s="271"/>
    </row>
    <row r="5" spans="2:14" ht="24" customHeight="1" x14ac:dyDescent="0.15">
      <c r="B5" s="208"/>
      <c r="C5" s="208"/>
      <c r="D5" s="46" t="s">
        <v>214</v>
      </c>
      <c r="E5" s="46" t="s">
        <v>215</v>
      </c>
      <c r="F5" s="46" t="s">
        <v>216</v>
      </c>
      <c r="G5" s="46" t="s">
        <v>217</v>
      </c>
    </row>
    <row r="6" spans="2:14" ht="24" customHeight="1" x14ac:dyDescent="0.15">
      <c r="B6" s="22" t="s">
        <v>218</v>
      </c>
      <c r="C6" s="144">
        <v>89707713169</v>
      </c>
      <c r="D6" s="144">
        <v>32456731826</v>
      </c>
      <c r="E6" s="144">
        <v>356897000</v>
      </c>
      <c r="F6" s="144">
        <v>51026565173</v>
      </c>
      <c r="G6" s="144">
        <v>5867519170</v>
      </c>
      <c r="N6" s="75"/>
    </row>
    <row r="7" spans="2:14" ht="24" customHeight="1" x14ac:dyDescent="0.15">
      <c r="B7" s="22" t="s">
        <v>219</v>
      </c>
      <c r="C7" s="144">
        <v>6638255686</v>
      </c>
      <c r="D7" s="144">
        <v>2348531000</v>
      </c>
      <c r="E7" s="144">
        <v>2667103000</v>
      </c>
      <c r="F7" s="144">
        <v>1589964886</v>
      </c>
      <c r="G7" s="144">
        <v>32656800</v>
      </c>
    </row>
    <row r="8" spans="2:14" ht="24" customHeight="1" x14ac:dyDescent="0.15">
      <c r="B8" s="22" t="s">
        <v>220</v>
      </c>
      <c r="C8" s="144">
        <v>7840000</v>
      </c>
      <c r="D8" s="144">
        <v>0</v>
      </c>
      <c r="E8" s="144">
        <v>0</v>
      </c>
      <c r="F8" s="144">
        <f>C8-D8-E8-G8</f>
        <v>7840000</v>
      </c>
      <c r="G8" s="144">
        <v>0</v>
      </c>
    </row>
    <row r="9" spans="2:14" ht="24" customHeight="1" x14ac:dyDescent="0.15">
      <c r="B9" s="22" t="s">
        <v>221</v>
      </c>
      <c r="C9" s="144">
        <f>5677289895-C8</f>
        <v>5669449895</v>
      </c>
      <c r="D9" s="144">
        <v>0</v>
      </c>
      <c r="E9" s="144">
        <v>0</v>
      </c>
      <c r="F9" s="144">
        <f>5294120262-F8</f>
        <v>5286280262</v>
      </c>
      <c r="G9" s="144">
        <v>383169633</v>
      </c>
    </row>
    <row r="10" spans="2:14" ht="24" customHeight="1" x14ac:dyDescent="0.15">
      <c r="B10" s="22" t="s">
        <v>148</v>
      </c>
      <c r="C10" s="153">
        <v>-11271632</v>
      </c>
      <c r="D10" s="153">
        <v>0</v>
      </c>
      <c r="E10" s="153">
        <v>0</v>
      </c>
      <c r="F10" s="153">
        <v>0</v>
      </c>
      <c r="G10" s="153">
        <v>-11271632</v>
      </c>
    </row>
    <row r="11" spans="2:14" ht="24" customHeight="1" x14ac:dyDescent="0.15">
      <c r="B11" s="22" t="s">
        <v>4</v>
      </c>
      <c r="C11" s="144">
        <f>SUM(C6:C10)</f>
        <v>102011987118</v>
      </c>
      <c r="D11" s="144">
        <f>SUM(D6:D10)</f>
        <v>34805262826</v>
      </c>
      <c r="E11" s="144">
        <f>SUM(E6:E10)</f>
        <v>3024000000</v>
      </c>
      <c r="F11" s="144">
        <f>SUM(F6:F10)</f>
        <v>57910650321</v>
      </c>
      <c r="G11" s="144">
        <f>SUM(G6:G10)</f>
        <v>6272073971</v>
      </c>
    </row>
    <row r="14" spans="2:14" ht="21" customHeight="1" x14ac:dyDescent="0.15"/>
    <row r="15" spans="2:14" customFormat="1" ht="25.5" customHeight="1" x14ac:dyDescent="0.15">
      <c r="E15" s="20"/>
      <c r="J15" s="20"/>
    </row>
  </sheetData>
  <mergeCells count="3">
    <mergeCell ref="B4:B5"/>
    <mergeCell ref="C4:C5"/>
    <mergeCell ref="D4:G4"/>
  </mergeCells>
  <phoneticPr fontId="4"/>
  <printOptions horizontalCentered="1"/>
  <pageMargins left="0.19685039370078741" right="0.19685039370078741" top="0.15748031496062992" bottom="0.15748031496062992"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1"/>
  <sheetViews>
    <sheetView view="pageBreakPreview" zoomScale="80" zoomScaleNormal="178" zoomScaleSheetLayoutView="80" workbookViewId="0">
      <selection activeCell="F2" sqref="F2"/>
    </sheetView>
  </sheetViews>
  <sheetFormatPr defaultColWidth="9" defaultRowHeight="11.25" x14ac:dyDescent="0.15"/>
  <cols>
    <col min="1" max="1" width="2.125" style="8" customWidth="1"/>
    <col min="2" max="2" width="28.375" style="8" customWidth="1"/>
    <col min="3" max="3" width="20.625" style="8" customWidth="1"/>
    <col min="4" max="4" width="5.125" style="8" customWidth="1"/>
    <col min="5" max="16384" width="9" style="8"/>
  </cols>
  <sheetData>
    <row r="1" spans="2:4" ht="24.75" customHeight="1" x14ac:dyDescent="0.15"/>
    <row r="2" spans="2:4" ht="19.5" customHeight="1" x14ac:dyDescent="0.15">
      <c r="B2" s="272" t="s">
        <v>222</v>
      </c>
      <c r="C2" s="272"/>
    </row>
    <row r="3" spans="2:4" ht="19.5" customHeight="1" x14ac:dyDescent="0.15">
      <c r="B3" s="159" t="s">
        <v>130</v>
      </c>
      <c r="C3" s="160" t="s">
        <v>223</v>
      </c>
      <c r="D3" s="161"/>
    </row>
    <row r="4" spans="2:4" ht="24.95" customHeight="1" x14ac:dyDescent="0.15">
      <c r="B4" s="35" t="s">
        <v>61</v>
      </c>
      <c r="C4" s="35" t="s">
        <v>121</v>
      </c>
    </row>
    <row r="5" spans="2:4" ht="24.95" customHeight="1" x14ac:dyDescent="0.15">
      <c r="B5" s="36" t="s">
        <v>131</v>
      </c>
      <c r="C5" s="145">
        <v>0</v>
      </c>
    </row>
    <row r="6" spans="2:4" ht="24.95" customHeight="1" x14ac:dyDescent="0.15">
      <c r="B6" s="36" t="s">
        <v>132</v>
      </c>
      <c r="C6" s="146">
        <v>5958161850</v>
      </c>
    </row>
    <row r="7" spans="2:4" ht="24.95" customHeight="1" x14ac:dyDescent="0.15">
      <c r="B7" s="36" t="s">
        <v>133</v>
      </c>
      <c r="C7" s="145">
        <v>0</v>
      </c>
    </row>
    <row r="8" spans="2:4" ht="24.95" customHeight="1" x14ac:dyDescent="0.15">
      <c r="B8" s="36"/>
      <c r="C8" s="145"/>
    </row>
    <row r="9" spans="2:4" ht="24.95" customHeight="1" x14ac:dyDescent="0.15">
      <c r="B9" s="36"/>
      <c r="C9" s="145"/>
    </row>
    <row r="10" spans="2:4" ht="24.95" customHeight="1" x14ac:dyDescent="0.15">
      <c r="B10" s="37" t="s">
        <v>4</v>
      </c>
      <c r="C10" s="145">
        <f>SUM(C5:C9)</f>
        <v>5958161850</v>
      </c>
    </row>
    <row r="11" spans="2:4" ht="1.9" customHeight="1" x14ac:dyDescent="0.15">
      <c r="B11"/>
      <c r="C11"/>
    </row>
  </sheetData>
  <mergeCells count="1">
    <mergeCell ref="B2:C2"/>
  </mergeCells>
  <phoneticPr fontId="4"/>
  <printOptions horizontalCentered="1"/>
  <pageMargins left="0.19685039370078741" right="0.19685039370078741" top="0.19685039370078741" bottom="0.15748031496062992"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zoomScale="70" zoomScaleNormal="80" zoomScaleSheetLayoutView="70" workbookViewId="0">
      <selection activeCell="F2" sqref="F2"/>
    </sheetView>
  </sheetViews>
  <sheetFormatPr defaultColWidth="9" defaultRowHeight="13.5" x14ac:dyDescent="0.15"/>
  <cols>
    <col min="1" max="1" width="8.5" customWidth="1"/>
    <col min="2" max="2" width="38.625" customWidth="1"/>
    <col min="3" max="3" width="19.625" customWidth="1"/>
    <col min="4" max="10" width="16.625" customWidth="1"/>
    <col min="11" max="12" width="18.625" customWidth="1"/>
    <col min="13" max="13" width="1.25" customWidth="1"/>
    <col min="14" max="14" width="13.125" bestFit="1" customWidth="1"/>
  </cols>
  <sheetData>
    <row r="1" spans="1:14" ht="30" customHeight="1" x14ac:dyDescent="0.15"/>
    <row r="2" spans="1:14" ht="34.5" customHeight="1" x14ac:dyDescent="0.15">
      <c r="B2" s="53" t="s">
        <v>39</v>
      </c>
      <c r="C2" s="53"/>
      <c r="D2" s="53"/>
      <c r="E2" s="53"/>
      <c r="F2" s="53"/>
      <c r="G2" s="53"/>
      <c r="H2" s="53"/>
      <c r="I2" s="53"/>
      <c r="J2" s="53"/>
      <c r="K2" s="53"/>
      <c r="L2" s="53"/>
    </row>
    <row r="3" spans="1:14" ht="20.100000000000001" hidden="1" customHeight="1" x14ac:dyDescent="0.15">
      <c r="B3" s="166" t="s">
        <v>40</v>
      </c>
      <c r="C3" s="162"/>
      <c r="D3" s="162"/>
      <c r="I3" s="54" t="s">
        <v>138</v>
      </c>
    </row>
    <row r="4" spans="1:14" ht="50.1" hidden="1" customHeight="1" x14ac:dyDescent="0.15">
      <c r="A4" s="1"/>
      <c r="B4" s="15" t="s">
        <v>41</v>
      </c>
      <c r="C4" s="14" t="s">
        <v>42</v>
      </c>
      <c r="D4" s="14" t="s">
        <v>43</v>
      </c>
      <c r="E4" s="14" t="s">
        <v>44</v>
      </c>
      <c r="F4" s="14" t="s">
        <v>45</v>
      </c>
      <c r="G4" s="14" t="s">
        <v>46</v>
      </c>
      <c r="H4" s="14" t="s">
        <v>47</v>
      </c>
      <c r="I4" s="14" t="s">
        <v>48</v>
      </c>
      <c r="J4" s="4"/>
      <c r="K4" s="1"/>
      <c r="L4" s="1"/>
      <c r="M4" s="1"/>
    </row>
    <row r="5" spans="1:14" ht="39.950000000000003" hidden="1" customHeight="1" x14ac:dyDescent="0.15">
      <c r="A5" s="1"/>
      <c r="B5" s="5" t="s">
        <v>147</v>
      </c>
      <c r="C5" s="5"/>
      <c r="D5" s="5"/>
      <c r="E5" s="5"/>
      <c r="F5" s="5"/>
      <c r="G5" s="5"/>
      <c r="H5" s="5"/>
      <c r="I5" s="5"/>
      <c r="J5" s="1"/>
      <c r="K5" s="1"/>
      <c r="L5" s="1"/>
      <c r="M5" s="1"/>
    </row>
    <row r="6" spans="1:14" ht="39.950000000000003" hidden="1" customHeight="1" x14ac:dyDescent="0.15">
      <c r="A6" s="1"/>
      <c r="B6" s="5"/>
      <c r="C6" s="5"/>
      <c r="D6" s="5"/>
      <c r="E6" s="5"/>
      <c r="F6" s="5"/>
      <c r="G6" s="5"/>
      <c r="H6" s="5"/>
      <c r="I6" s="5"/>
      <c r="J6" s="1"/>
      <c r="K6" s="1"/>
      <c r="L6" s="1"/>
      <c r="M6" s="1"/>
    </row>
    <row r="7" spans="1:14" ht="39.950000000000003" hidden="1" customHeight="1" x14ac:dyDescent="0.15">
      <c r="A7" s="1"/>
      <c r="B7" s="15" t="s">
        <v>4</v>
      </c>
      <c r="C7" s="5"/>
      <c r="D7" s="5"/>
      <c r="E7" s="5"/>
      <c r="F7" s="5"/>
      <c r="G7" s="5"/>
      <c r="H7" s="5"/>
      <c r="I7" s="5"/>
      <c r="J7" s="1"/>
      <c r="K7" s="1"/>
      <c r="L7" s="1"/>
      <c r="M7" s="1"/>
    </row>
    <row r="8" spans="1:14" ht="11.1" hidden="1" customHeight="1" x14ac:dyDescent="0.15"/>
    <row r="9" spans="1:14" ht="20.100000000000001" customHeight="1" x14ac:dyDescent="0.15">
      <c r="B9" s="3" t="s">
        <v>135</v>
      </c>
      <c r="K9" s="55" t="s">
        <v>223</v>
      </c>
    </row>
    <row r="10" spans="1:14" ht="50.1" customHeight="1" x14ac:dyDescent="0.15">
      <c r="A10" s="1"/>
      <c r="B10" s="46" t="s">
        <v>49</v>
      </c>
      <c r="C10" s="23" t="s">
        <v>50</v>
      </c>
      <c r="D10" s="23" t="s">
        <v>51</v>
      </c>
      <c r="E10" s="23" t="s">
        <v>52</v>
      </c>
      <c r="F10" s="23" t="s">
        <v>53</v>
      </c>
      <c r="G10" s="23" t="s">
        <v>54</v>
      </c>
      <c r="H10" s="23" t="s">
        <v>55</v>
      </c>
      <c r="I10" s="23" t="s">
        <v>56</v>
      </c>
      <c r="J10" s="23" t="s">
        <v>57</v>
      </c>
      <c r="K10" s="23" t="s">
        <v>48</v>
      </c>
      <c r="L10" s="1"/>
      <c r="M10" s="1"/>
      <c r="N10" s="29"/>
    </row>
    <row r="11" spans="1:14" ht="39.950000000000003" customHeight="1" x14ac:dyDescent="0.15">
      <c r="A11" s="1"/>
      <c r="B11" s="22" t="s">
        <v>152</v>
      </c>
      <c r="C11" s="108">
        <f>5000000</f>
        <v>5000000</v>
      </c>
      <c r="D11" s="108">
        <v>1655044590</v>
      </c>
      <c r="E11" s="108">
        <v>1505686747</v>
      </c>
      <c r="F11" s="108">
        <f>D11-E11</f>
        <v>149357843</v>
      </c>
      <c r="G11" s="108">
        <v>5000000</v>
      </c>
      <c r="H11" s="88">
        <f>C11/G11</f>
        <v>1</v>
      </c>
      <c r="I11" s="108">
        <f>F11*H11</f>
        <v>149357843</v>
      </c>
      <c r="J11" s="108">
        <v>0</v>
      </c>
      <c r="K11" s="108">
        <f>5000000</f>
        <v>5000000</v>
      </c>
      <c r="L11" s="1"/>
      <c r="M11" s="1"/>
      <c r="N11" s="28"/>
    </row>
    <row r="12" spans="1:14" ht="39.950000000000003" customHeight="1" x14ac:dyDescent="0.15">
      <c r="A12" s="1"/>
      <c r="B12" s="22" t="s">
        <v>153</v>
      </c>
      <c r="C12" s="108">
        <f>34965080</f>
        <v>34965080</v>
      </c>
      <c r="D12" s="108">
        <v>164603103</v>
      </c>
      <c r="E12" s="108">
        <v>6243939</v>
      </c>
      <c r="F12" s="108">
        <f t="shared" ref="F12:F17" si="0">D12-E12</f>
        <v>158359164</v>
      </c>
      <c r="G12" s="108">
        <v>120000000</v>
      </c>
      <c r="H12" s="88">
        <v>0.30830000000000002</v>
      </c>
      <c r="I12" s="108">
        <f t="shared" ref="I12:I18" si="1">F12*H12</f>
        <v>48822130.261200003</v>
      </c>
      <c r="J12" s="108">
        <v>0</v>
      </c>
      <c r="K12" s="108">
        <f>34965080</f>
        <v>34965080</v>
      </c>
      <c r="L12" s="1"/>
      <c r="M12" s="1"/>
      <c r="N12" s="28"/>
    </row>
    <row r="13" spans="1:14" ht="39.950000000000003" customHeight="1" x14ac:dyDescent="0.15">
      <c r="A13" s="1"/>
      <c r="B13" s="22" t="s">
        <v>154</v>
      </c>
      <c r="C13" s="108">
        <f>300000000</f>
        <v>300000000</v>
      </c>
      <c r="D13" s="108">
        <v>466365387</v>
      </c>
      <c r="E13" s="108">
        <v>68841462</v>
      </c>
      <c r="F13" s="108">
        <f t="shared" si="0"/>
        <v>397523925</v>
      </c>
      <c r="G13" s="108">
        <v>300000000</v>
      </c>
      <c r="H13" s="88">
        <f t="shared" ref="H13:H16" si="2">C13/G13</f>
        <v>1</v>
      </c>
      <c r="I13" s="108">
        <f t="shared" si="1"/>
        <v>397523925</v>
      </c>
      <c r="J13" s="108">
        <v>0</v>
      </c>
      <c r="K13" s="108">
        <f>300000000</f>
        <v>300000000</v>
      </c>
      <c r="L13" s="1"/>
      <c r="M13" s="1"/>
      <c r="N13" s="28"/>
    </row>
    <row r="14" spans="1:14" ht="39.950000000000003" customHeight="1" x14ac:dyDescent="0.15">
      <c r="A14" s="1"/>
      <c r="B14" s="22" t="s">
        <v>228</v>
      </c>
      <c r="C14" s="108">
        <f>45000000</f>
        <v>45000000</v>
      </c>
      <c r="D14" s="108">
        <v>138902119</v>
      </c>
      <c r="E14" s="108">
        <v>68516743</v>
      </c>
      <c r="F14" s="108">
        <f t="shared" si="0"/>
        <v>70385376</v>
      </c>
      <c r="G14" s="108">
        <v>50000000</v>
      </c>
      <c r="H14" s="88">
        <f t="shared" si="2"/>
        <v>0.9</v>
      </c>
      <c r="I14" s="108">
        <f t="shared" si="1"/>
        <v>63346838.399999999</v>
      </c>
      <c r="J14" s="108">
        <v>0</v>
      </c>
      <c r="K14" s="108">
        <f>45000000</f>
        <v>45000000</v>
      </c>
      <c r="L14" s="1"/>
      <c r="M14" s="1"/>
      <c r="N14" s="28"/>
    </row>
    <row r="15" spans="1:14" ht="39.950000000000003" customHeight="1" x14ac:dyDescent="0.15">
      <c r="A15" s="1"/>
      <c r="B15" s="26" t="s">
        <v>155</v>
      </c>
      <c r="C15" s="108">
        <f>500000000</f>
        <v>500000000</v>
      </c>
      <c r="D15" s="108">
        <v>792344968</v>
      </c>
      <c r="E15" s="108">
        <v>219200306</v>
      </c>
      <c r="F15" s="108">
        <f t="shared" si="0"/>
        <v>573144662</v>
      </c>
      <c r="G15" s="108">
        <v>500000000</v>
      </c>
      <c r="H15" s="88">
        <f t="shared" si="2"/>
        <v>1</v>
      </c>
      <c r="I15" s="108">
        <f t="shared" si="1"/>
        <v>573144662</v>
      </c>
      <c r="J15" s="108">
        <v>0</v>
      </c>
      <c r="K15" s="108">
        <f>500000000</f>
        <v>500000000</v>
      </c>
      <c r="L15" s="1"/>
      <c r="M15" s="1"/>
      <c r="N15" s="28"/>
    </row>
    <row r="16" spans="1:14" ht="39.950000000000003" customHeight="1" x14ac:dyDescent="0.15">
      <c r="A16" s="1"/>
      <c r="B16" s="22" t="s">
        <v>156</v>
      </c>
      <c r="C16" s="108">
        <f>3000000</f>
        <v>3000000</v>
      </c>
      <c r="D16" s="108">
        <v>1173139947</v>
      </c>
      <c r="E16" s="108">
        <v>645685547</v>
      </c>
      <c r="F16" s="108">
        <f t="shared" si="0"/>
        <v>527454400</v>
      </c>
      <c r="G16" s="108">
        <v>3000000</v>
      </c>
      <c r="H16" s="88">
        <f t="shared" si="2"/>
        <v>1</v>
      </c>
      <c r="I16" s="108">
        <f t="shared" si="1"/>
        <v>527454400</v>
      </c>
      <c r="J16" s="108">
        <v>0</v>
      </c>
      <c r="K16" s="108">
        <f>3000000</f>
        <v>3000000</v>
      </c>
      <c r="L16" s="1"/>
      <c r="M16" s="1"/>
      <c r="N16" s="28"/>
    </row>
    <row r="17" spans="1:14" ht="39.950000000000003" customHeight="1" x14ac:dyDescent="0.15">
      <c r="A17" s="1"/>
      <c r="B17" s="22" t="s">
        <v>157</v>
      </c>
      <c r="C17" s="108">
        <f>3000000</f>
        <v>3000000</v>
      </c>
      <c r="D17" s="108">
        <v>176534523</v>
      </c>
      <c r="E17" s="108">
        <v>163475722</v>
      </c>
      <c r="F17" s="108">
        <f t="shared" si="0"/>
        <v>13058801</v>
      </c>
      <c r="G17" s="108">
        <v>3000000</v>
      </c>
      <c r="H17" s="88">
        <f>C17/G17</f>
        <v>1</v>
      </c>
      <c r="I17" s="108">
        <f t="shared" si="1"/>
        <v>13058801</v>
      </c>
      <c r="J17" s="108">
        <v>0</v>
      </c>
      <c r="K17" s="108">
        <f>3000000</f>
        <v>3000000</v>
      </c>
      <c r="L17" s="1"/>
      <c r="M17" s="1"/>
      <c r="N17" s="28"/>
    </row>
    <row r="18" spans="1:14" ht="39.950000000000003" customHeight="1" x14ac:dyDescent="0.15">
      <c r="A18" s="1"/>
      <c r="B18" s="22" t="s">
        <v>158</v>
      </c>
      <c r="C18" s="108">
        <f>3000000</f>
        <v>3000000</v>
      </c>
      <c r="D18" s="108">
        <v>39804625</v>
      </c>
      <c r="E18" s="108">
        <v>25427355</v>
      </c>
      <c r="F18" s="108">
        <f>D18-E18</f>
        <v>14377270</v>
      </c>
      <c r="G18" s="108">
        <v>3000000</v>
      </c>
      <c r="H18" s="88">
        <f>C18/G18</f>
        <v>1</v>
      </c>
      <c r="I18" s="108">
        <f t="shared" si="1"/>
        <v>14377270</v>
      </c>
      <c r="J18" s="108">
        <v>0</v>
      </c>
      <c r="K18" s="108">
        <f>3000000</f>
        <v>3000000</v>
      </c>
      <c r="L18" s="1"/>
      <c r="M18" s="1"/>
      <c r="N18" s="28"/>
    </row>
    <row r="19" spans="1:14" ht="39.950000000000003" customHeight="1" x14ac:dyDescent="0.15">
      <c r="A19" s="1"/>
      <c r="B19" s="46" t="s">
        <v>4</v>
      </c>
      <c r="C19" s="108">
        <f>SUM(C11:C18)</f>
        <v>893965080</v>
      </c>
      <c r="D19" s="108">
        <f>SUM(D11:D18)</f>
        <v>4606739262</v>
      </c>
      <c r="E19" s="108">
        <f>SUM(E11:E18)</f>
        <v>2703077821</v>
      </c>
      <c r="F19" s="108">
        <f>SUM(F11:F18)</f>
        <v>1903661441</v>
      </c>
      <c r="G19" s="108">
        <f>SUM(G11:G18)</f>
        <v>984000000</v>
      </c>
      <c r="H19" s="88"/>
      <c r="I19" s="108">
        <f>SUM(I11:I18)</f>
        <v>1787085869.6612</v>
      </c>
      <c r="J19" s="108">
        <f>SUM(J11:J18)</f>
        <v>0</v>
      </c>
      <c r="K19" s="108">
        <f>SUM(K11:K18)</f>
        <v>893965080</v>
      </c>
      <c r="L19" s="1"/>
      <c r="M19" s="1"/>
      <c r="N19" s="28"/>
    </row>
    <row r="20" spans="1:14" ht="39.950000000000003" customHeight="1" x14ac:dyDescent="0.15">
      <c r="A20" s="1"/>
      <c r="B20" s="77" t="s">
        <v>300</v>
      </c>
      <c r="C20" s="17"/>
      <c r="D20" s="17"/>
      <c r="E20" s="17"/>
      <c r="F20" s="17"/>
      <c r="G20" s="17"/>
      <c r="H20" s="89"/>
      <c r="I20" s="17"/>
      <c r="J20" s="17"/>
      <c r="K20" s="17"/>
      <c r="L20" s="1"/>
      <c r="M20" s="1"/>
      <c r="N20" s="28"/>
    </row>
    <row r="21" spans="1:14" ht="12" customHeight="1" x14ac:dyDescent="0.15">
      <c r="A21" s="1"/>
      <c r="B21" s="4"/>
      <c r="C21" s="1"/>
      <c r="D21" s="1"/>
      <c r="E21" s="1"/>
      <c r="F21" s="1"/>
      <c r="G21" s="1"/>
      <c r="H21" s="1"/>
      <c r="I21" s="1"/>
      <c r="J21" s="1"/>
      <c r="K21" s="1"/>
      <c r="L21" s="1"/>
      <c r="M21" s="1"/>
    </row>
    <row r="22" spans="1:14" ht="20.100000000000001" customHeight="1" x14ac:dyDescent="0.15">
      <c r="B22" s="3" t="s">
        <v>136</v>
      </c>
      <c r="K22" s="54"/>
      <c r="L22" s="55" t="s">
        <v>223</v>
      </c>
    </row>
    <row r="23" spans="1:14" ht="50.1" customHeight="1" x14ac:dyDescent="0.15">
      <c r="A23" s="1"/>
      <c r="B23" s="46" t="s">
        <v>49</v>
      </c>
      <c r="C23" s="85" t="s">
        <v>58</v>
      </c>
      <c r="D23" s="23" t="s">
        <v>51</v>
      </c>
      <c r="E23" s="23" t="s">
        <v>52</v>
      </c>
      <c r="F23" s="23" t="s">
        <v>53</v>
      </c>
      <c r="G23" s="23" t="s">
        <v>54</v>
      </c>
      <c r="H23" s="23" t="s">
        <v>55</v>
      </c>
      <c r="I23" s="23" t="s">
        <v>56</v>
      </c>
      <c r="J23" s="23" t="s">
        <v>59</v>
      </c>
      <c r="K23" s="23" t="s">
        <v>60</v>
      </c>
      <c r="L23" s="23" t="s">
        <v>48</v>
      </c>
      <c r="M23" s="1"/>
    </row>
    <row r="24" spans="1:14" ht="50.1" customHeight="1" x14ac:dyDescent="0.15">
      <c r="A24" s="1"/>
      <c r="B24" s="24" t="s">
        <v>159</v>
      </c>
      <c r="C24" s="109">
        <f>300000000</f>
        <v>300000000</v>
      </c>
      <c r="D24" s="109">
        <v>9615748000</v>
      </c>
      <c r="E24" s="109">
        <v>477853000</v>
      </c>
      <c r="F24" s="109">
        <f>D24-E24</f>
        <v>9137895000</v>
      </c>
      <c r="G24" s="109">
        <v>9652500000</v>
      </c>
      <c r="H24" s="90">
        <f>C24/G24</f>
        <v>3.108003108003108E-2</v>
      </c>
      <c r="I24" s="109">
        <f>F24*H24</f>
        <v>284006060.60606062</v>
      </c>
      <c r="J24" s="109">
        <f>IF(I24&gt;C24*0.7,0,C24-I24)</f>
        <v>0</v>
      </c>
      <c r="K24" s="109">
        <f>C24-J24</f>
        <v>300000000</v>
      </c>
      <c r="L24" s="109">
        <f>300000000</f>
        <v>300000000</v>
      </c>
      <c r="M24" s="1">
        <v>300000</v>
      </c>
      <c r="N24" s="28"/>
    </row>
    <row r="25" spans="1:14" ht="50.1" customHeight="1" x14ac:dyDescent="0.15">
      <c r="A25" s="1"/>
      <c r="B25" s="24" t="s">
        <v>160</v>
      </c>
      <c r="C25" s="109">
        <f>1000000</f>
        <v>1000000</v>
      </c>
      <c r="D25" s="109">
        <v>3072503000</v>
      </c>
      <c r="E25" s="109">
        <v>633499000</v>
      </c>
      <c r="F25" s="109">
        <f t="shared" ref="F25:F31" si="3">D25-E25</f>
        <v>2439004000</v>
      </c>
      <c r="G25" s="109">
        <v>1762000000</v>
      </c>
      <c r="H25" s="90">
        <f>C25/G25</f>
        <v>5.6753688989784334E-4</v>
      </c>
      <c r="I25" s="109">
        <f t="shared" ref="I25:I30" si="4">F25*H25</f>
        <v>1384224.7446083995</v>
      </c>
      <c r="J25" s="109">
        <f>IF(I25&gt;C25*0.7,0,C25-I25)</f>
        <v>0</v>
      </c>
      <c r="K25" s="109">
        <f t="shared" ref="K25:K31" si="5">C25-J25</f>
        <v>1000000</v>
      </c>
      <c r="L25" s="109">
        <f>1000000</f>
        <v>1000000</v>
      </c>
      <c r="M25" s="1">
        <v>1000</v>
      </c>
      <c r="N25" s="28"/>
    </row>
    <row r="26" spans="1:14" ht="50.1" customHeight="1" x14ac:dyDescent="0.15">
      <c r="A26" s="1"/>
      <c r="B26" s="24" t="s">
        <v>161</v>
      </c>
      <c r="C26" s="109">
        <f>60000000</f>
        <v>60000000</v>
      </c>
      <c r="D26" s="109">
        <v>1092121759</v>
      </c>
      <c r="E26" s="109">
        <v>770840550</v>
      </c>
      <c r="F26" s="109">
        <f t="shared" si="3"/>
        <v>321281209</v>
      </c>
      <c r="G26" s="109">
        <v>241100000</v>
      </c>
      <c r="H26" s="90">
        <f>C26/G26</f>
        <v>0.2488593944421402</v>
      </c>
      <c r="I26" s="109">
        <f t="shared" si="4"/>
        <v>79953847.117378682</v>
      </c>
      <c r="J26" s="109">
        <f t="shared" ref="J26:J32" si="6">IF(I26&gt;C26*0.7,0,C26-I26)</f>
        <v>0</v>
      </c>
      <c r="K26" s="109">
        <f t="shared" si="5"/>
        <v>60000000</v>
      </c>
      <c r="L26" s="109">
        <f>60000000</f>
        <v>60000000</v>
      </c>
      <c r="M26" s="1">
        <v>60000</v>
      </c>
      <c r="N26" s="28"/>
    </row>
    <row r="27" spans="1:14" ht="50.1" customHeight="1" x14ac:dyDescent="0.15">
      <c r="A27" s="1"/>
      <c r="B27" s="24" t="s">
        <v>162</v>
      </c>
      <c r="C27" s="109">
        <f>1030000</f>
        <v>1030000</v>
      </c>
      <c r="D27" s="109">
        <v>205539202504</v>
      </c>
      <c r="E27" s="109">
        <v>196859477131</v>
      </c>
      <c r="F27" s="109">
        <f t="shared" si="3"/>
        <v>8679725373</v>
      </c>
      <c r="G27" s="109">
        <v>6214010000</v>
      </c>
      <c r="H27" s="90">
        <f t="shared" ref="H27:H30" si="7">C27/G27</f>
        <v>1.6575448060109335E-4</v>
      </c>
      <c r="I27" s="109">
        <f t="shared" si="4"/>
        <v>1438703.3709617462</v>
      </c>
      <c r="J27" s="109">
        <f t="shared" si="6"/>
        <v>0</v>
      </c>
      <c r="K27" s="109">
        <f t="shared" si="5"/>
        <v>1030000</v>
      </c>
      <c r="L27" s="109">
        <f>1030000</f>
        <v>1030000</v>
      </c>
      <c r="M27" s="1">
        <v>1030</v>
      </c>
      <c r="N27" s="28"/>
    </row>
    <row r="28" spans="1:14" ht="50.1" customHeight="1" x14ac:dyDescent="0.15">
      <c r="A28" s="1"/>
      <c r="B28" s="24" t="s">
        <v>163</v>
      </c>
      <c r="C28" s="109">
        <f>5000000</f>
        <v>5000000</v>
      </c>
      <c r="D28" s="109">
        <v>22995327503</v>
      </c>
      <c r="E28" s="109">
        <v>22459843761</v>
      </c>
      <c r="F28" s="109">
        <f t="shared" si="3"/>
        <v>535483742</v>
      </c>
      <c r="G28" s="109">
        <v>495333957</v>
      </c>
      <c r="H28" s="90">
        <f>C28/G28</f>
        <v>1.0094199941959562E-2</v>
      </c>
      <c r="I28" s="109">
        <f t="shared" si="4"/>
        <v>5405279.957416689</v>
      </c>
      <c r="J28" s="109">
        <f t="shared" si="6"/>
        <v>0</v>
      </c>
      <c r="K28" s="109">
        <f t="shared" si="5"/>
        <v>5000000</v>
      </c>
      <c r="L28" s="109">
        <f>5000000</f>
        <v>5000000</v>
      </c>
      <c r="M28" s="1">
        <v>5000</v>
      </c>
      <c r="N28" s="28"/>
    </row>
    <row r="29" spans="1:14" ht="50.1" customHeight="1" x14ac:dyDescent="0.15">
      <c r="A29" s="1"/>
      <c r="B29" s="24" t="s">
        <v>164</v>
      </c>
      <c r="C29" s="109">
        <f>1980000</f>
        <v>1980000</v>
      </c>
      <c r="D29" s="109">
        <v>15303709438</v>
      </c>
      <c r="E29" s="109">
        <v>1425891823</v>
      </c>
      <c r="F29" s="109">
        <f t="shared" si="3"/>
        <v>13877817615</v>
      </c>
      <c r="G29" s="109">
        <v>1187480000</v>
      </c>
      <c r="H29" s="90">
        <f t="shared" si="7"/>
        <v>1.6673965035200592E-3</v>
      </c>
      <c r="I29" s="109">
        <f t="shared" si="4"/>
        <v>23139824.567740086</v>
      </c>
      <c r="J29" s="109">
        <f t="shared" si="6"/>
        <v>0</v>
      </c>
      <c r="K29" s="109">
        <f t="shared" si="5"/>
        <v>1980000</v>
      </c>
      <c r="L29" s="109">
        <f>1980000</f>
        <v>1980000</v>
      </c>
      <c r="M29" s="1">
        <v>1980</v>
      </c>
      <c r="N29" s="28"/>
    </row>
    <row r="30" spans="1:14" ht="50.1" customHeight="1" x14ac:dyDescent="0.15">
      <c r="A30" s="1"/>
      <c r="B30" s="27" t="s">
        <v>165</v>
      </c>
      <c r="C30" s="109">
        <f>7180000</f>
        <v>7180000</v>
      </c>
      <c r="D30" s="109">
        <v>3317055880</v>
      </c>
      <c r="E30" s="109">
        <v>3284421</v>
      </c>
      <c r="F30" s="109">
        <f t="shared" si="3"/>
        <v>3313771459</v>
      </c>
      <c r="G30" s="109">
        <v>3051000624</v>
      </c>
      <c r="H30" s="90">
        <f t="shared" si="7"/>
        <v>2.3533262967959327E-3</v>
      </c>
      <c r="I30" s="109">
        <f t="shared" si="4"/>
        <v>7798385.5160365244</v>
      </c>
      <c r="J30" s="109">
        <f t="shared" si="6"/>
        <v>0</v>
      </c>
      <c r="K30" s="109">
        <f t="shared" si="5"/>
        <v>7180000</v>
      </c>
      <c r="L30" s="109">
        <f>7180000</f>
        <v>7180000</v>
      </c>
      <c r="M30" s="1">
        <v>7180</v>
      </c>
      <c r="N30" s="28"/>
    </row>
    <row r="31" spans="1:14" ht="50.1" customHeight="1" x14ac:dyDescent="0.15">
      <c r="A31" s="1"/>
      <c r="B31" s="24" t="s">
        <v>166</v>
      </c>
      <c r="C31" s="109">
        <f>1000000</f>
        <v>1000000</v>
      </c>
      <c r="D31" s="109">
        <v>23743085</v>
      </c>
      <c r="E31" s="109">
        <v>18743085</v>
      </c>
      <c r="F31" s="109">
        <f t="shared" si="3"/>
        <v>5000000</v>
      </c>
      <c r="G31" s="109">
        <v>5000000</v>
      </c>
      <c r="H31" s="90">
        <f>C31/G31</f>
        <v>0.2</v>
      </c>
      <c r="I31" s="109">
        <f>F31*H31</f>
        <v>1000000</v>
      </c>
      <c r="J31" s="109">
        <f t="shared" si="6"/>
        <v>0</v>
      </c>
      <c r="K31" s="109">
        <f t="shared" si="5"/>
        <v>1000000</v>
      </c>
      <c r="L31" s="109">
        <f>1000000</f>
        <v>1000000</v>
      </c>
      <c r="M31" s="1">
        <v>1000</v>
      </c>
      <c r="N31" s="28"/>
    </row>
    <row r="32" spans="1:14" ht="50.1" customHeight="1" x14ac:dyDescent="0.15">
      <c r="A32" s="1"/>
      <c r="B32" s="24" t="s">
        <v>167</v>
      </c>
      <c r="C32" s="109">
        <f>8600000</f>
        <v>8600000</v>
      </c>
      <c r="D32" s="109">
        <v>24556329000000</v>
      </c>
      <c r="E32" s="109">
        <v>24162382000000</v>
      </c>
      <c r="F32" s="109">
        <f>D32-E32</f>
        <v>393947000000</v>
      </c>
      <c r="G32" s="109">
        <v>16602000000</v>
      </c>
      <c r="H32" s="90">
        <f>C32/G32</f>
        <v>5.1800987832791229E-4</v>
      </c>
      <c r="I32" s="109">
        <f>F32*H32</f>
        <v>204068437.53764606</v>
      </c>
      <c r="J32" s="109">
        <f t="shared" si="6"/>
        <v>0</v>
      </c>
      <c r="K32" s="109">
        <f>C32-J32</f>
        <v>8600000</v>
      </c>
      <c r="L32" s="109">
        <f>8600000</f>
        <v>8600000</v>
      </c>
      <c r="M32" s="1">
        <v>8600</v>
      </c>
      <c r="N32" s="28"/>
    </row>
    <row r="33" spans="1:14" ht="50.1" customHeight="1" x14ac:dyDescent="0.15">
      <c r="A33" s="1"/>
      <c r="B33" s="25" t="s">
        <v>4</v>
      </c>
      <c r="C33" s="110">
        <f>SUM(C24:C32)</f>
        <v>385790000</v>
      </c>
      <c r="D33" s="109">
        <f>SUM(D24:D32)</f>
        <v>24817288411169</v>
      </c>
      <c r="E33" s="109">
        <f>SUM(E24:E32)</f>
        <v>24385031432771</v>
      </c>
      <c r="F33" s="109">
        <f>SUM(F24:F32)</f>
        <v>432256978398</v>
      </c>
      <c r="G33" s="109">
        <f>SUM(G24:G32)</f>
        <v>39210424581</v>
      </c>
      <c r="H33" s="87"/>
      <c r="I33" s="109">
        <f>SUM(I24:I32)</f>
        <v>608194763.41784883</v>
      </c>
      <c r="J33" s="109">
        <f>SUM(J24:J32)</f>
        <v>0</v>
      </c>
      <c r="K33" s="109">
        <f>SUM(K24:K32)</f>
        <v>385790000</v>
      </c>
      <c r="L33" s="109">
        <f>SUM(L24:L32)</f>
        <v>385790000</v>
      </c>
      <c r="M33" s="1"/>
      <c r="N33" s="28"/>
    </row>
    <row r="34" spans="1:14" ht="7.5" customHeight="1" x14ac:dyDescent="0.15"/>
    <row r="35" spans="1:14" ht="6.75" customHeight="1" x14ac:dyDescent="0.15"/>
    <row r="38" spans="1:14" x14ac:dyDescent="0.15">
      <c r="F38" s="17"/>
    </row>
  </sheetData>
  <phoneticPr fontId="4"/>
  <printOptions horizontalCentered="1"/>
  <pageMargins left="0.51181102362204722" right="0.51181102362204722" top="0.74803149606299213" bottom="0.74803149606299213" header="0.31496062992125984" footer="0.31496062992125984"/>
  <pageSetup paperSize="9" scale="65" fitToHeight="0" orientation="landscape" r:id="rId1"/>
  <rowBreaks count="1" manualBreakCount="1">
    <brk id="21"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view="pageBreakPreview" zoomScale="80" zoomScaleNormal="100" zoomScaleSheetLayoutView="80" workbookViewId="0">
      <selection activeCell="F2" sqref="F2"/>
    </sheetView>
  </sheetViews>
  <sheetFormatPr defaultRowHeight="13.5" x14ac:dyDescent="0.15"/>
  <cols>
    <col min="1" max="1" width="1.25" customWidth="1"/>
    <col min="2" max="2" width="20.625" customWidth="1"/>
    <col min="3" max="9" width="18.625" customWidth="1"/>
    <col min="10" max="10" width="0.375" customWidth="1"/>
  </cols>
  <sheetData>
    <row r="1" spans="2:11" ht="12.75" customHeight="1" x14ac:dyDescent="0.15"/>
    <row r="2" spans="2:11" ht="18.75" customHeight="1" x14ac:dyDescent="0.15">
      <c r="B2" s="30" t="s">
        <v>63</v>
      </c>
      <c r="H2" s="31" t="s">
        <v>224</v>
      </c>
    </row>
    <row r="3" spans="2:11" s="1" customFormat="1" ht="17.45" customHeight="1" x14ac:dyDescent="0.15">
      <c r="B3" s="205" t="s">
        <v>61</v>
      </c>
      <c r="C3" s="207" t="s">
        <v>3</v>
      </c>
      <c r="D3" s="207" t="s">
        <v>2</v>
      </c>
      <c r="E3" s="209" t="s">
        <v>0</v>
      </c>
      <c r="F3" s="209" t="s">
        <v>1</v>
      </c>
      <c r="G3" s="210" t="s">
        <v>233</v>
      </c>
      <c r="H3" s="203" t="s">
        <v>62</v>
      </c>
    </row>
    <row r="4" spans="2:11" s="4" customFormat="1" ht="17.45" customHeight="1" x14ac:dyDescent="0.15">
      <c r="B4" s="206"/>
      <c r="C4" s="208"/>
      <c r="D4" s="208"/>
      <c r="E4" s="208"/>
      <c r="F4" s="208"/>
      <c r="G4" s="208"/>
      <c r="H4" s="204"/>
    </row>
    <row r="5" spans="2:11" s="1" customFormat="1" ht="33" customHeight="1" x14ac:dyDescent="0.15">
      <c r="B5" s="93" t="s">
        <v>137</v>
      </c>
      <c r="C5" s="113">
        <v>5730160476</v>
      </c>
      <c r="D5" s="113">
        <f>300000000</f>
        <v>300000000</v>
      </c>
      <c r="E5" s="113">
        <v>0</v>
      </c>
      <c r="F5" s="113">
        <v>0</v>
      </c>
      <c r="G5" s="113">
        <f>SUM(C5:F5)</f>
        <v>6030160476</v>
      </c>
      <c r="H5" s="113">
        <v>6030160476</v>
      </c>
      <c r="K5" s="18"/>
    </row>
    <row r="6" spans="2:11" s="1" customFormat="1" ht="33" customHeight="1" x14ac:dyDescent="0.15">
      <c r="B6" s="93" t="s">
        <v>168</v>
      </c>
      <c r="C6" s="113">
        <v>43518346</v>
      </c>
      <c r="D6" s="114">
        <v>0</v>
      </c>
      <c r="E6" s="113">
        <v>0</v>
      </c>
      <c r="F6" s="113">
        <v>0</v>
      </c>
      <c r="G6" s="113">
        <f>SUM(C6:F6)</f>
        <v>43518346</v>
      </c>
      <c r="H6" s="113">
        <v>43518346</v>
      </c>
    </row>
    <row r="7" spans="2:11" s="1" customFormat="1" ht="33" customHeight="1" x14ac:dyDescent="0.15">
      <c r="B7" s="93" t="s">
        <v>169</v>
      </c>
      <c r="C7" s="113">
        <v>10528174451</v>
      </c>
      <c r="D7" s="113">
        <v>0</v>
      </c>
      <c r="E7" s="113">
        <v>0</v>
      </c>
      <c r="F7" s="113">
        <v>0</v>
      </c>
      <c r="G7" s="113">
        <f>SUM(C7:F7)</f>
        <v>10528174451</v>
      </c>
      <c r="H7" s="113">
        <v>10528174451</v>
      </c>
    </row>
    <row r="8" spans="2:11" s="1" customFormat="1" ht="33" customHeight="1" x14ac:dyDescent="0.15">
      <c r="B8" s="93" t="s">
        <v>170</v>
      </c>
      <c r="C8" s="113">
        <v>171894327</v>
      </c>
      <c r="D8" s="113">
        <v>0</v>
      </c>
      <c r="E8" s="113">
        <v>0</v>
      </c>
      <c r="F8" s="113">
        <v>0</v>
      </c>
      <c r="G8" s="113">
        <f>SUM(C8:F8)</f>
        <v>171894327</v>
      </c>
      <c r="H8" s="113">
        <v>171894327</v>
      </c>
    </row>
    <row r="9" spans="2:11" s="1" customFormat="1" ht="33" customHeight="1" x14ac:dyDescent="0.15">
      <c r="B9" s="94" t="s">
        <v>234</v>
      </c>
      <c r="C9" s="113">
        <v>1277089638</v>
      </c>
      <c r="D9" s="113">
        <v>0</v>
      </c>
      <c r="E9" s="113">
        <v>0</v>
      </c>
      <c r="F9" s="113">
        <v>0</v>
      </c>
      <c r="G9" s="113">
        <f t="shared" ref="G9:G12" si="0">SUM(C9:F9)</f>
        <v>1277089638</v>
      </c>
      <c r="H9" s="113">
        <v>1277089638</v>
      </c>
    </row>
    <row r="10" spans="2:11" s="1" customFormat="1" ht="33" customHeight="1" x14ac:dyDescent="0.15">
      <c r="B10" s="93" t="s">
        <v>171</v>
      </c>
      <c r="C10" s="113">
        <v>3018633800</v>
      </c>
      <c r="D10" s="113">
        <v>0</v>
      </c>
      <c r="E10" s="113">
        <v>0</v>
      </c>
      <c r="F10" s="113">
        <v>0</v>
      </c>
      <c r="G10" s="113">
        <f t="shared" si="0"/>
        <v>3018633800</v>
      </c>
      <c r="H10" s="113">
        <v>3018633800</v>
      </c>
    </row>
    <row r="11" spans="2:11" s="1" customFormat="1" ht="33" customHeight="1" x14ac:dyDescent="0.15">
      <c r="B11" s="93" t="s">
        <v>235</v>
      </c>
      <c r="C11" s="113">
        <v>306090567</v>
      </c>
      <c r="D11" s="113">
        <v>0</v>
      </c>
      <c r="E11" s="113">
        <v>0</v>
      </c>
      <c r="F11" s="113">
        <v>0</v>
      </c>
      <c r="G11" s="113">
        <f t="shared" si="0"/>
        <v>306090567</v>
      </c>
      <c r="H11" s="113">
        <v>306090567</v>
      </c>
    </row>
    <row r="12" spans="2:11" s="1" customFormat="1" ht="33" customHeight="1" x14ac:dyDescent="0.15">
      <c r="B12" s="94" t="s">
        <v>172</v>
      </c>
      <c r="C12" s="113">
        <v>1801734750</v>
      </c>
      <c r="D12" s="108">
        <v>0</v>
      </c>
      <c r="E12" s="108">
        <v>0</v>
      </c>
      <c r="F12" s="108">
        <v>0</v>
      </c>
      <c r="G12" s="113">
        <f t="shared" si="0"/>
        <v>1801734750</v>
      </c>
      <c r="H12" s="108">
        <v>1801734750</v>
      </c>
    </row>
    <row r="13" spans="2:11" s="1" customFormat="1" ht="33" customHeight="1" x14ac:dyDescent="0.15">
      <c r="B13" s="95" t="s">
        <v>257</v>
      </c>
      <c r="C13" s="113">
        <v>90236472</v>
      </c>
      <c r="D13" s="115">
        <v>0</v>
      </c>
      <c r="E13" s="115">
        <v>0</v>
      </c>
      <c r="F13" s="115">
        <v>0</v>
      </c>
      <c r="G13" s="113">
        <f>SUM(C13:F13)</f>
        <v>90236472</v>
      </c>
      <c r="H13" s="115">
        <v>90236472</v>
      </c>
    </row>
    <row r="14" spans="2:11" s="1" customFormat="1" ht="33" customHeight="1" x14ac:dyDescent="0.15">
      <c r="B14" s="96" t="s">
        <v>173</v>
      </c>
      <c r="C14" s="113">
        <v>75525286</v>
      </c>
      <c r="D14" s="115">
        <v>0</v>
      </c>
      <c r="E14" s="115">
        <v>0</v>
      </c>
      <c r="F14" s="115">
        <v>0</v>
      </c>
      <c r="G14" s="113">
        <f>SUM(C14:F14)</f>
        <v>75525286</v>
      </c>
      <c r="H14" s="115">
        <v>75525286</v>
      </c>
    </row>
    <row r="15" spans="2:11" s="1" customFormat="1" ht="33" customHeight="1" x14ac:dyDescent="0.15">
      <c r="B15" s="96" t="s">
        <v>174</v>
      </c>
      <c r="C15" s="113">
        <v>133256602</v>
      </c>
      <c r="D15" s="115">
        <v>0</v>
      </c>
      <c r="E15" s="115">
        <v>0</v>
      </c>
      <c r="F15" s="115">
        <v>283229769</v>
      </c>
      <c r="G15" s="113">
        <f>SUM(C15:F15)</f>
        <v>416486371</v>
      </c>
      <c r="H15" s="115">
        <v>416486371</v>
      </c>
      <c r="I15" s="45"/>
    </row>
    <row r="16" spans="2:11" s="1" customFormat="1" ht="33" customHeight="1" x14ac:dyDescent="0.15">
      <c r="B16" s="96" t="s">
        <v>227</v>
      </c>
      <c r="C16" s="113">
        <v>662889541</v>
      </c>
      <c r="D16" s="115">
        <v>0</v>
      </c>
      <c r="E16" s="115">
        <v>2693518949</v>
      </c>
      <c r="F16" s="115">
        <v>0</v>
      </c>
      <c r="G16" s="113">
        <f>SUM(C16:F16)</f>
        <v>3356408490</v>
      </c>
      <c r="H16" s="115">
        <v>3356408490</v>
      </c>
      <c r="I16" s="45"/>
    </row>
    <row r="17" spans="2:9" s="1" customFormat="1" ht="33" customHeight="1" x14ac:dyDescent="0.15">
      <c r="B17" s="91" t="s">
        <v>4</v>
      </c>
      <c r="C17" s="113">
        <f t="shared" ref="C17:H17" si="1">SUM(C5:C16)</f>
        <v>23839204256</v>
      </c>
      <c r="D17" s="113">
        <f t="shared" si="1"/>
        <v>300000000</v>
      </c>
      <c r="E17" s="113">
        <f t="shared" si="1"/>
        <v>2693518949</v>
      </c>
      <c r="F17" s="113">
        <f t="shared" si="1"/>
        <v>283229769</v>
      </c>
      <c r="G17" s="113">
        <f t="shared" si="1"/>
        <v>27115952974</v>
      </c>
      <c r="H17" s="113">
        <f t="shared" si="1"/>
        <v>27115952974</v>
      </c>
      <c r="I17" s="45"/>
    </row>
    <row r="18" spans="2:9" s="1" customFormat="1" ht="4.9000000000000004" customHeight="1" x14ac:dyDescent="0.15">
      <c r="B18" s="6"/>
      <c r="C18" s="7"/>
      <c r="D18" s="7"/>
      <c r="E18" s="7"/>
      <c r="F18" s="7"/>
      <c r="G18" s="7"/>
      <c r="H18" s="7"/>
    </row>
    <row r="19" spans="2:9" ht="6.6" customHeight="1" x14ac:dyDescent="0.15">
      <c r="B19" s="2"/>
      <c r="C19" s="2"/>
      <c r="D19" s="2"/>
      <c r="E19" s="2"/>
      <c r="F19" s="2"/>
      <c r="G19" s="2"/>
      <c r="H19" s="2"/>
    </row>
    <row r="20" spans="2:9" ht="1.9" customHeight="1" x14ac:dyDescent="0.15"/>
    <row r="21" spans="2:9" x14ac:dyDescent="0.15">
      <c r="G21" s="17"/>
    </row>
    <row r="22" spans="2:9" x14ac:dyDescent="0.15">
      <c r="G22" s="17"/>
    </row>
    <row r="25" spans="2:9" x14ac:dyDescent="0.15">
      <c r="G25" s="17"/>
    </row>
  </sheetData>
  <mergeCells count="7">
    <mergeCell ref="H3:H4"/>
    <mergeCell ref="B3:B4"/>
    <mergeCell ref="C3:C4"/>
    <mergeCell ref="D3:D4"/>
    <mergeCell ref="E3:E4"/>
    <mergeCell ref="F3:F4"/>
    <mergeCell ref="G3:G4"/>
  </mergeCells>
  <phoneticPr fontId="4"/>
  <printOptions horizontalCentered="1"/>
  <pageMargins left="0.19685039370078741" right="0.19685039370078741" top="0.39370078740157483" bottom="0.15748031496062992" header="0.31496062992125984" footer="0.31496062992125984"/>
  <pageSetup paperSize="9" fitToHeight="0" orientation="landscape" r:id="rId1"/>
  <colBreaks count="1" manualBreakCount="1">
    <brk id="9"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2"/>
  <sheetViews>
    <sheetView view="pageBreakPreview" zoomScale="80" zoomScaleNormal="80" zoomScaleSheetLayoutView="80" workbookViewId="0">
      <selection activeCell="F2" sqref="F2"/>
    </sheetView>
  </sheetViews>
  <sheetFormatPr defaultRowHeight="13.5" x14ac:dyDescent="0.15"/>
  <cols>
    <col min="1" max="1" width="1" customWidth="1"/>
    <col min="2" max="2" width="28.625" customWidth="1"/>
    <col min="3" max="6" width="21.625" customWidth="1"/>
    <col min="7" max="7" width="20.625" customWidth="1"/>
    <col min="8" max="8" width="11.375" customWidth="1"/>
  </cols>
  <sheetData>
    <row r="1" spans="2:8" ht="25.5" customHeight="1" x14ac:dyDescent="0.15"/>
    <row r="2" spans="2:8" ht="19.5" customHeight="1" x14ac:dyDescent="0.15">
      <c r="B2" t="s">
        <v>175</v>
      </c>
      <c r="C2" s="56"/>
      <c r="D2" s="57"/>
      <c r="E2" s="58"/>
      <c r="F2" s="56"/>
      <c r="G2" s="57" t="s">
        <v>223</v>
      </c>
    </row>
    <row r="3" spans="2:8" s="1" customFormat="1" ht="20.100000000000001" customHeight="1" x14ac:dyDescent="0.15">
      <c r="B3" s="211" t="s">
        <v>64</v>
      </c>
      <c r="C3" s="213" t="s">
        <v>176</v>
      </c>
      <c r="D3" s="214"/>
      <c r="E3" s="215" t="s">
        <v>177</v>
      </c>
      <c r="F3" s="216"/>
      <c r="G3" s="210" t="s">
        <v>178</v>
      </c>
    </row>
    <row r="4" spans="2:8" s="1" customFormat="1" ht="20.100000000000001" customHeight="1" x14ac:dyDescent="0.15">
      <c r="B4" s="212"/>
      <c r="C4" s="23" t="s">
        <v>65</v>
      </c>
      <c r="D4" s="23" t="s">
        <v>66</v>
      </c>
      <c r="E4" s="23" t="s">
        <v>65</v>
      </c>
      <c r="F4" s="23" t="s">
        <v>66</v>
      </c>
      <c r="G4" s="212"/>
    </row>
    <row r="5" spans="2:8" s="1" customFormat="1" ht="30" customHeight="1" x14ac:dyDescent="0.15">
      <c r="B5" s="25" t="s">
        <v>179</v>
      </c>
      <c r="C5" s="108">
        <v>44000000</v>
      </c>
      <c r="D5" s="108">
        <v>860871</v>
      </c>
      <c r="E5" s="108">
        <v>22000000</v>
      </c>
      <c r="F5" s="109">
        <v>430436</v>
      </c>
      <c r="G5" s="109">
        <v>66000000</v>
      </c>
    </row>
    <row r="6" spans="2:8" s="1" customFormat="1" ht="30" customHeight="1" x14ac:dyDescent="0.15">
      <c r="B6" s="22" t="s">
        <v>180</v>
      </c>
      <c r="C6" s="108">
        <v>0</v>
      </c>
      <c r="D6" s="108">
        <v>0</v>
      </c>
      <c r="E6" s="108">
        <v>4425000</v>
      </c>
      <c r="F6" s="109">
        <v>86576</v>
      </c>
      <c r="G6" s="109">
        <v>26898000</v>
      </c>
    </row>
    <row r="7" spans="2:8" s="1" customFormat="1" ht="30" customHeight="1" thickBot="1" x14ac:dyDescent="0.2">
      <c r="B7" s="97" t="s">
        <v>256</v>
      </c>
      <c r="C7" s="116">
        <v>3154000</v>
      </c>
      <c r="D7" s="116">
        <v>61709</v>
      </c>
      <c r="E7" s="116">
        <v>0</v>
      </c>
      <c r="F7" s="117">
        <v>0</v>
      </c>
      <c r="G7" s="117">
        <v>3154000</v>
      </c>
    </row>
    <row r="8" spans="2:8" s="1" customFormat="1" ht="30" customHeight="1" thickTop="1" x14ac:dyDescent="0.15">
      <c r="B8" s="92" t="s">
        <v>38</v>
      </c>
      <c r="C8" s="118">
        <f>SUM(C5:C7)</f>
        <v>47154000</v>
      </c>
      <c r="D8" s="119">
        <f t="shared" ref="D8:G8" si="0">SUM(D5:D7)</f>
        <v>922580</v>
      </c>
      <c r="E8" s="118">
        <f t="shared" si="0"/>
        <v>26425000</v>
      </c>
      <c r="F8" s="119">
        <f t="shared" si="0"/>
        <v>517012</v>
      </c>
      <c r="G8" s="118">
        <f t="shared" si="0"/>
        <v>96052000</v>
      </c>
      <c r="H8" s="18"/>
    </row>
    <row r="9" spans="2:8" s="1" customFormat="1" ht="21" customHeight="1" x14ac:dyDescent="0.15">
      <c r="B9" s="59"/>
      <c r="C9" s="60"/>
      <c r="D9" s="60"/>
      <c r="E9" s="58"/>
      <c r="F9" s="58"/>
      <c r="G9" s="52"/>
    </row>
    <row r="10" spans="2:8" ht="18.75" customHeight="1" x14ac:dyDescent="0.15">
      <c r="D10" s="17"/>
    </row>
    <row r="12" spans="2:8" x14ac:dyDescent="0.15">
      <c r="D12" s="17"/>
    </row>
  </sheetData>
  <mergeCells count="4">
    <mergeCell ref="B3:B4"/>
    <mergeCell ref="C3:D3"/>
    <mergeCell ref="E3:F3"/>
    <mergeCell ref="G3:G4"/>
  </mergeCells>
  <phoneticPr fontId="4"/>
  <printOptions horizontalCentered="1"/>
  <pageMargins left="0.39370078740157483" right="0.11811023622047245" top="0.59055118110236227" bottom="0.59055118110236227"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view="pageBreakPreview" zoomScale="80" zoomScaleNormal="80" zoomScaleSheetLayoutView="80" workbookViewId="0">
      <selection activeCell="J2" sqref="J2"/>
    </sheetView>
  </sheetViews>
  <sheetFormatPr defaultRowHeight="13.5" x14ac:dyDescent="0.15"/>
  <cols>
    <col min="1" max="1" width="1" customWidth="1"/>
    <col min="2" max="2" width="30.625" customWidth="1"/>
    <col min="3" max="4" width="20.625" customWidth="1"/>
    <col min="5" max="5" width="3.5" customWidth="1"/>
    <col min="6" max="6" width="30.625" customWidth="1"/>
    <col min="7" max="8" width="20.625" customWidth="1"/>
    <col min="9" max="9" width="11.375" customWidth="1"/>
    <col min="10" max="10" width="10" bestFit="1" customWidth="1"/>
    <col min="11" max="11" width="10" style="28" bestFit="1" customWidth="1"/>
  </cols>
  <sheetData>
    <row r="1" spans="2:11" ht="25.5" customHeight="1" x14ac:dyDescent="0.15"/>
    <row r="2" spans="2:11" ht="19.5" customHeight="1" x14ac:dyDescent="0.15">
      <c r="B2" t="s">
        <v>231</v>
      </c>
      <c r="C2" s="56"/>
      <c r="D2" s="57" t="s">
        <v>223</v>
      </c>
      <c r="E2" s="56"/>
      <c r="F2" s="58" t="s">
        <v>232</v>
      </c>
      <c r="G2" s="56"/>
      <c r="H2" s="57" t="s">
        <v>223</v>
      </c>
    </row>
    <row r="3" spans="2:11" s="1" customFormat="1" ht="30" customHeight="1" x14ac:dyDescent="0.15">
      <c r="B3" s="165" t="s">
        <v>64</v>
      </c>
      <c r="C3" s="165" t="s">
        <v>65</v>
      </c>
      <c r="D3" s="165" t="s">
        <v>66</v>
      </c>
      <c r="E3"/>
      <c r="F3" s="23" t="s">
        <v>64</v>
      </c>
      <c r="G3" s="23" t="s">
        <v>65</v>
      </c>
      <c r="H3" s="23" t="s">
        <v>66</v>
      </c>
      <c r="K3" s="39"/>
    </row>
    <row r="4" spans="2:11" s="1" customFormat="1" ht="21" customHeight="1" x14ac:dyDescent="0.15">
      <c r="B4" s="98" t="s">
        <v>67</v>
      </c>
      <c r="C4" s="115"/>
      <c r="D4" s="115"/>
      <c r="E4" s="120"/>
      <c r="F4" s="115" t="s">
        <v>67</v>
      </c>
      <c r="G4" s="121"/>
      <c r="H4" s="121"/>
      <c r="K4" s="39"/>
    </row>
    <row r="5" spans="2:11" s="1" customFormat="1" ht="21" customHeight="1" x14ac:dyDescent="0.15">
      <c r="B5" s="99" t="s">
        <v>182</v>
      </c>
      <c r="C5" s="118">
        <v>21608000</v>
      </c>
      <c r="D5" s="110">
        <f>D7</f>
        <v>422766</v>
      </c>
      <c r="E5" s="120"/>
      <c r="F5" s="118" t="s">
        <v>182</v>
      </c>
      <c r="G5" s="110">
        <v>865000</v>
      </c>
      <c r="H5" s="110">
        <f>H7</f>
        <v>16924</v>
      </c>
      <c r="I5" s="38"/>
      <c r="J5" s="39"/>
      <c r="K5" s="39"/>
    </row>
    <row r="6" spans="2:11" s="1" customFormat="1" ht="21" customHeight="1" x14ac:dyDescent="0.15">
      <c r="B6" s="100"/>
      <c r="C6" s="122"/>
      <c r="D6" s="110"/>
      <c r="E6" s="120"/>
      <c r="F6" s="122"/>
      <c r="G6" s="123"/>
      <c r="H6" s="123"/>
      <c r="I6" s="38"/>
      <c r="J6" s="39"/>
      <c r="K6" s="39"/>
    </row>
    <row r="7" spans="2:11" s="1" customFormat="1" ht="21" customHeight="1" thickBot="1" x14ac:dyDescent="0.2">
      <c r="B7" s="101" t="s">
        <v>68</v>
      </c>
      <c r="C7" s="124">
        <f>SUM(C5:C6)</f>
        <v>21608000</v>
      </c>
      <c r="D7" s="125">
        <v>422766</v>
      </c>
      <c r="E7" s="120"/>
      <c r="F7" s="126" t="s">
        <v>68</v>
      </c>
      <c r="G7" s="127">
        <f>SUM(G5:G6)</f>
        <v>865000</v>
      </c>
      <c r="H7" s="125">
        <v>16924</v>
      </c>
      <c r="I7" s="38"/>
      <c r="J7" s="39"/>
      <c r="K7" s="39"/>
    </row>
    <row r="8" spans="2:11" s="1" customFormat="1" ht="21" customHeight="1" thickTop="1" x14ac:dyDescent="0.15">
      <c r="B8" s="100" t="s">
        <v>69</v>
      </c>
      <c r="C8" s="122"/>
      <c r="D8" s="123"/>
      <c r="E8" s="120"/>
      <c r="F8" s="122" t="s">
        <v>69</v>
      </c>
      <c r="G8" s="123"/>
      <c r="H8" s="123"/>
      <c r="I8" s="38"/>
      <c r="J8" s="39"/>
      <c r="K8" s="39"/>
    </row>
    <row r="9" spans="2:11" s="1" customFormat="1" ht="21" customHeight="1" x14ac:dyDescent="0.15">
      <c r="B9" s="99" t="s">
        <v>70</v>
      </c>
      <c r="C9" s="118"/>
      <c r="D9" s="123"/>
      <c r="E9" s="120"/>
      <c r="F9" s="122" t="s">
        <v>70</v>
      </c>
      <c r="G9" s="123"/>
      <c r="H9" s="123"/>
      <c r="I9" s="38"/>
      <c r="J9" s="39"/>
      <c r="K9" s="39"/>
    </row>
    <row r="10" spans="2:11" s="1" customFormat="1" ht="21" customHeight="1" x14ac:dyDescent="0.15">
      <c r="B10" s="22" t="s">
        <v>139</v>
      </c>
      <c r="C10" s="108">
        <v>51034037</v>
      </c>
      <c r="D10" s="121">
        <f>$D$20*C10/$C$20</f>
        <v>7053402.0113719013</v>
      </c>
      <c r="E10" s="120"/>
      <c r="F10" s="115" t="s">
        <v>139</v>
      </c>
      <c r="G10" s="121">
        <v>240161643</v>
      </c>
      <c r="H10" s="121">
        <f>$H$20*G10/$G$20</f>
        <v>33192683.201904673</v>
      </c>
      <c r="I10" s="38"/>
      <c r="J10" s="39"/>
      <c r="K10" s="39"/>
    </row>
    <row r="11" spans="2:11" s="1" customFormat="1" ht="21" customHeight="1" x14ac:dyDescent="0.15">
      <c r="B11" s="98" t="s">
        <v>140</v>
      </c>
      <c r="C11" s="115">
        <v>12342608</v>
      </c>
      <c r="D11" s="121">
        <f>$D$20*C11/$C$20</f>
        <v>1705868.8908497463</v>
      </c>
      <c r="E11" s="120"/>
      <c r="F11" s="115" t="s">
        <v>140</v>
      </c>
      <c r="G11" s="121">
        <v>7081400</v>
      </c>
      <c r="H11" s="121">
        <f t="shared" ref="H11:H14" si="0">$H$20*G11/$G$20</f>
        <v>978718.59923096769</v>
      </c>
      <c r="I11" s="38"/>
      <c r="J11" s="39"/>
      <c r="K11" s="39"/>
    </row>
    <row r="12" spans="2:11" s="1" customFormat="1" ht="21" customHeight="1" x14ac:dyDescent="0.15">
      <c r="B12" s="98" t="s">
        <v>71</v>
      </c>
      <c r="C12" s="115">
        <v>29576823</v>
      </c>
      <c r="D12" s="121">
        <f t="shared" ref="D12:D17" si="1">$D$20*C12/$C$20</f>
        <v>4087805.6117369416</v>
      </c>
      <c r="E12" s="120"/>
      <c r="F12" s="115" t="s">
        <v>71</v>
      </c>
      <c r="G12" s="121">
        <v>73410799</v>
      </c>
      <c r="H12" s="121">
        <f t="shared" si="0"/>
        <v>10146088.960615998</v>
      </c>
      <c r="I12" s="38"/>
      <c r="J12" s="39"/>
      <c r="K12" s="39"/>
    </row>
    <row r="13" spans="2:11" s="1" customFormat="1" ht="21" customHeight="1" x14ac:dyDescent="0.15">
      <c r="B13" s="98" t="s">
        <v>141</v>
      </c>
      <c r="C13" s="115">
        <v>3959520</v>
      </c>
      <c r="D13" s="121">
        <f t="shared" si="1"/>
        <v>547244.30936293106</v>
      </c>
      <c r="E13" s="120"/>
      <c r="F13" s="115" t="s">
        <v>141</v>
      </c>
      <c r="G13" s="121">
        <v>2609932</v>
      </c>
      <c r="H13" s="121">
        <f t="shared" si="0"/>
        <v>360718.07709324115</v>
      </c>
      <c r="I13" s="38"/>
      <c r="J13" s="39"/>
      <c r="K13" s="39"/>
    </row>
    <row r="14" spans="2:11" s="1" customFormat="1" ht="21" customHeight="1" x14ac:dyDescent="0.15">
      <c r="B14" s="98" t="s">
        <v>142</v>
      </c>
      <c r="C14" s="115">
        <v>20332635</v>
      </c>
      <c r="D14" s="121">
        <f t="shared" si="1"/>
        <v>2810168.6058167554</v>
      </c>
      <c r="E14" s="120"/>
      <c r="F14" s="115" t="s">
        <v>142</v>
      </c>
      <c r="G14" s="121">
        <v>15430849</v>
      </c>
      <c r="H14" s="121">
        <f t="shared" si="0"/>
        <v>2132693.9472737848</v>
      </c>
      <c r="I14" s="38"/>
      <c r="J14" s="39"/>
      <c r="K14" s="39"/>
    </row>
    <row r="15" spans="2:11" s="1" customFormat="1" ht="21" customHeight="1" x14ac:dyDescent="0.15">
      <c r="B15" s="22" t="s">
        <v>183</v>
      </c>
      <c r="C15" s="108"/>
      <c r="D15" s="121"/>
      <c r="E15" s="120"/>
      <c r="F15" s="108" t="s">
        <v>183</v>
      </c>
      <c r="G15" s="108"/>
      <c r="H15" s="121"/>
      <c r="I15" s="38"/>
      <c r="J15" s="39"/>
      <c r="K15" s="39"/>
    </row>
    <row r="16" spans="2:11" s="1" customFormat="1" ht="21" customHeight="1" x14ac:dyDescent="0.15">
      <c r="B16" s="22" t="s">
        <v>185</v>
      </c>
      <c r="C16" s="108">
        <v>5540692</v>
      </c>
      <c r="D16" s="121">
        <f>$D$20*C16/$C$20</f>
        <v>765777.71218044544</v>
      </c>
      <c r="E16" s="120"/>
      <c r="F16" s="108" t="s">
        <v>185</v>
      </c>
      <c r="G16" s="108">
        <v>3823628</v>
      </c>
      <c r="H16" s="121">
        <f>$H$20*G16/$G$20</f>
        <v>528462.71078322176</v>
      </c>
      <c r="I16" s="38"/>
      <c r="J16" s="39"/>
      <c r="K16" s="39"/>
    </row>
    <row r="17" spans="2:11" s="1" customFormat="1" ht="21" customHeight="1" x14ac:dyDescent="0.15">
      <c r="B17" s="98" t="s">
        <v>181</v>
      </c>
      <c r="C17" s="108">
        <v>1549466</v>
      </c>
      <c r="D17" s="121">
        <f t="shared" si="1"/>
        <v>214151.32416336914</v>
      </c>
      <c r="E17" s="120"/>
      <c r="F17" s="115" t="s">
        <v>181</v>
      </c>
      <c r="G17" s="121">
        <v>629177</v>
      </c>
      <c r="H17" s="121">
        <f>$H$20*G17/$G$20</f>
        <v>86958.402591061458</v>
      </c>
      <c r="I17" s="38"/>
      <c r="J17" s="39"/>
      <c r="K17" s="39"/>
    </row>
    <row r="18" spans="2:11" s="1" customFormat="1" ht="21" customHeight="1" x14ac:dyDescent="0.15">
      <c r="B18" s="98" t="s">
        <v>184</v>
      </c>
      <c r="C18" s="108">
        <v>190772392</v>
      </c>
      <c r="D18" s="121">
        <f>+D20-SUM(D10:D17)</f>
        <v>26366606.534517907</v>
      </c>
      <c r="E18" s="120"/>
      <c r="F18" s="115" t="s">
        <v>184</v>
      </c>
      <c r="G18" s="121">
        <v>90227087</v>
      </c>
      <c r="H18" s="121">
        <f>+H20-SUM(H10:H17)</f>
        <v>12470264.100507043</v>
      </c>
      <c r="I18" s="38"/>
      <c r="J18" s="39"/>
      <c r="K18" s="39"/>
    </row>
    <row r="19" spans="2:11" s="1" customFormat="1" ht="21" customHeight="1" x14ac:dyDescent="0.15">
      <c r="B19" s="98"/>
      <c r="C19" s="115"/>
      <c r="D19" s="121"/>
      <c r="E19" s="120"/>
      <c r="F19" s="115"/>
      <c r="G19" s="121"/>
      <c r="H19" s="121"/>
      <c r="I19" s="38"/>
      <c r="J19" s="39"/>
      <c r="K19" s="39"/>
    </row>
    <row r="20" spans="2:11" s="1" customFormat="1" ht="21" customHeight="1" thickBot="1" x14ac:dyDescent="0.2">
      <c r="B20" s="101" t="s">
        <v>68</v>
      </c>
      <c r="C20" s="128">
        <f>SUM(C10:C14,C16:C19)</f>
        <v>315108173</v>
      </c>
      <c r="D20" s="125">
        <v>43551025</v>
      </c>
      <c r="E20" s="120"/>
      <c r="F20" s="126" t="s">
        <v>68</v>
      </c>
      <c r="G20" s="125">
        <f>SUM(G10:G14,G16:G19)</f>
        <v>433374515</v>
      </c>
      <c r="H20" s="125">
        <v>59896588</v>
      </c>
      <c r="I20" s="38"/>
      <c r="J20" s="39"/>
      <c r="K20" s="39"/>
    </row>
    <row r="21" spans="2:11" s="1" customFormat="1" ht="21" customHeight="1" thickTop="1" x14ac:dyDescent="0.15">
      <c r="B21" s="92" t="s">
        <v>4</v>
      </c>
      <c r="C21" s="118">
        <f>SUM(C7,C20)</f>
        <v>336716173</v>
      </c>
      <c r="D21" s="118">
        <f>SUM(D7,D20)</f>
        <v>43973791</v>
      </c>
      <c r="E21" s="120"/>
      <c r="F21" s="129" t="s">
        <v>4</v>
      </c>
      <c r="G21" s="110">
        <f>SUM(G7,G20)</f>
        <v>434239515</v>
      </c>
      <c r="H21" s="118">
        <f>SUM(H7,H20)</f>
        <v>59913512</v>
      </c>
      <c r="I21" s="38"/>
      <c r="J21" s="39"/>
      <c r="K21" s="39"/>
    </row>
  </sheetData>
  <phoneticPr fontId="4"/>
  <printOptions horizontalCentered="1"/>
  <pageMargins left="0.39370078740157483" right="0.11811023622047245" top="0.59055118110236227" bottom="0.59055118110236227" header="0.31496062992125984" footer="0.31496062992125984"/>
  <pageSetup paperSize="9" scale="9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80" zoomScaleNormal="100" zoomScaleSheetLayoutView="80" workbookViewId="0">
      <selection activeCell="F2" sqref="F2"/>
    </sheetView>
  </sheetViews>
  <sheetFormatPr defaultRowHeight="13.5" x14ac:dyDescent="0.15"/>
  <cols>
    <col min="1" max="1" width="20.625" customWidth="1"/>
    <col min="2" max="2" width="12.625" customWidth="1"/>
    <col min="3" max="3" width="18.625" customWidth="1"/>
    <col min="4" max="8" width="13.625" customWidth="1"/>
    <col min="9" max="10" width="14.625" customWidth="1"/>
    <col min="11" max="11" width="13.625" customWidth="1"/>
    <col min="12" max="12" width="0.625" customWidth="1"/>
    <col min="13" max="13" width="5.375" customWidth="1"/>
  </cols>
  <sheetData>
    <row r="1" spans="1:11" ht="16.5" customHeight="1" x14ac:dyDescent="0.15"/>
    <row r="2" spans="1:11" ht="19.5" customHeight="1" x14ac:dyDescent="0.15">
      <c r="A2" s="48" t="s">
        <v>72</v>
      </c>
    </row>
    <row r="3" spans="1:11" ht="19.5" customHeight="1" x14ac:dyDescent="0.15">
      <c r="A3" s="48" t="s">
        <v>73</v>
      </c>
      <c r="B3" s="163"/>
      <c r="C3" s="164"/>
      <c r="D3" s="164"/>
      <c r="E3" s="48"/>
      <c r="F3" s="48"/>
      <c r="G3" s="48"/>
      <c r="H3" s="48"/>
      <c r="I3" s="48"/>
      <c r="J3" s="48"/>
      <c r="K3" s="47" t="s">
        <v>223</v>
      </c>
    </row>
    <row r="4" spans="1:11" ht="20.100000000000001" customHeight="1" x14ac:dyDescent="0.15">
      <c r="A4" s="219" t="s">
        <v>61</v>
      </c>
      <c r="B4" s="217" t="s">
        <v>74</v>
      </c>
      <c r="C4" s="32"/>
      <c r="D4" s="222" t="s">
        <v>75</v>
      </c>
      <c r="E4" s="219" t="s">
        <v>76</v>
      </c>
      <c r="F4" s="219" t="s">
        <v>77</v>
      </c>
      <c r="G4" s="219" t="s">
        <v>78</v>
      </c>
      <c r="H4" s="217" t="s">
        <v>79</v>
      </c>
      <c r="I4" s="33"/>
      <c r="J4" s="34"/>
      <c r="K4" s="219" t="s">
        <v>80</v>
      </c>
    </row>
    <row r="5" spans="1:11" ht="20.100000000000001" customHeight="1" x14ac:dyDescent="0.15">
      <c r="A5" s="221"/>
      <c r="B5" s="220"/>
      <c r="C5" s="102" t="s">
        <v>81</v>
      </c>
      <c r="D5" s="223"/>
      <c r="E5" s="220"/>
      <c r="F5" s="220"/>
      <c r="G5" s="220"/>
      <c r="H5" s="218"/>
      <c r="I5" s="103" t="s">
        <v>82</v>
      </c>
      <c r="J5" s="103" t="s">
        <v>83</v>
      </c>
      <c r="K5" s="220"/>
    </row>
    <row r="6" spans="1:11" ht="30" customHeight="1" x14ac:dyDescent="0.15">
      <c r="A6" s="82" t="s">
        <v>84</v>
      </c>
      <c r="B6" s="130"/>
      <c r="C6" s="131"/>
      <c r="D6" s="132"/>
      <c r="E6" s="130"/>
      <c r="F6" s="130"/>
      <c r="G6" s="130"/>
      <c r="H6" s="130"/>
      <c r="I6" s="130"/>
      <c r="J6" s="130"/>
      <c r="K6" s="130"/>
    </row>
    <row r="7" spans="1:11" ht="30" customHeight="1" x14ac:dyDescent="0.15">
      <c r="A7" s="82" t="s">
        <v>85</v>
      </c>
      <c r="B7" s="130">
        <v>993784068</v>
      </c>
      <c r="C7" s="133">
        <v>38937889</v>
      </c>
      <c r="D7" s="132">
        <v>0</v>
      </c>
      <c r="E7" s="130">
        <v>993784068</v>
      </c>
      <c r="F7" s="130">
        <v>0</v>
      </c>
      <c r="G7" s="130">
        <v>0</v>
      </c>
      <c r="H7" s="130">
        <v>0</v>
      </c>
      <c r="I7" s="130">
        <v>0</v>
      </c>
      <c r="J7" s="130">
        <v>0</v>
      </c>
      <c r="K7" s="130">
        <v>0</v>
      </c>
    </row>
    <row r="8" spans="1:11" ht="30" customHeight="1" x14ac:dyDescent="0.15">
      <c r="A8" s="82" t="s">
        <v>86</v>
      </c>
      <c r="B8" s="130">
        <v>111736355</v>
      </c>
      <c r="C8" s="133">
        <v>56173990</v>
      </c>
      <c r="D8" s="132">
        <v>111736355</v>
      </c>
      <c r="E8" s="130">
        <v>0</v>
      </c>
      <c r="F8" s="130">
        <v>0</v>
      </c>
      <c r="G8" s="130">
        <v>0</v>
      </c>
      <c r="H8" s="130">
        <v>0</v>
      </c>
      <c r="I8" s="130">
        <v>0</v>
      </c>
      <c r="J8" s="130">
        <v>0</v>
      </c>
      <c r="K8" s="130">
        <v>0</v>
      </c>
    </row>
    <row r="9" spans="1:11" ht="30" customHeight="1" x14ac:dyDescent="0.15">
      <c r="A9" s="82" t="s">
        <v>87</v>
      </c>
      <c r="B9" s="130">
        <v>0</v>
      </c>
      <c r="C9" s="133">
        <v>0</v>
      </c>
      <c r="D9" s="132">
        <v>0</v>
      </c>
      <c r="E9" s="130">
        <v>0</v>
      </c>
      <c r="F9" s="130">
        <v>0</v>
      </c>
      <c r="G9" s="130">
        <v>0</v>
      </c>
      <c r="H9" s="130">
        <v>0</v>
      </c>
      <c r="I9" s="130">
        <v>0</v>
      </c>
      <c r="J9" s="130">
        <v>0</v>
      </c>
      <c r="K9" s="130">
        <v>0</v>
      </c>
    </row>
    <row r="10" spans="1:11" ht="30" customHeight="1" x14ac:dyDescent="0.15">
      <c r="A10" s="82" t="s">
        <v>88</v>
      </c>
      <c r="B10" s="130">
        <v>391992838</v>
      </c>
      <c r="C10" s="133">
        <v>86902023</v>
      </c>
      <c r="D10" s="132">
        <v>117909632</v>
      </c>
      <c r="E10" s="130">
        <v>24494924</v>
      </c>
      <c r="F10" s="130">
        <v>0</v>
      </c>
      <c r="G10" s="130">
        <v>0</v>
      </c>
      <c r="H10" s="130">
        <v>0</v>
      </c>
      <c r="I10" s="130">
        <v>0</v>
      </c>
      <c r="J10" s="130">
        <v>0</v>
      </c>
      <c r="K10" s="130">
        <v>249588282</v>
      </c>
    </row>
    <row r="11" spans="1:11" ht="30" customHeight="1" x14ac:dyDescent="0.15">
      <c r="A11" s="82" t="s">
        <v>89</v>
      </c>
      <c r="B11" s="130">
        <v>1531150655</v>
      </c>
      <c r="C11" s="133">
        <v>47216313</v>
      </c>
      <c r="D11" s="132">
        <v>0</v>
      </c>
      <c r="E11" s="130">
        <v>1214782997</v>
      </c>
      <c r="F11" s="130">
        <v>0</v>
      </c>
      <c r="G11" s="130">
        <v>0</v>
      </c>
      <c r="H11" s="130">
        <v>0</v>
      </c>
      <c r="I11" s="130">
        <v>0</v>
      </c>
      <c r="J11" s="130">
        <v>0</v>
      </c>
      <c r="K11" s="130">
        <v>316367658</v>
      </c>
    </row>
    <row r="12" spans="1:11" ht="30" customHeight="1" x14ac:dyDescent="0.15">
      <c r="A12" s="82" t="s">
        <v>90</v>
      </c>
      <c r="B12" s="130">
        <v>579679433</v>
      </c>
      <c r="C12" s="133">
        <v>61824016</v>
      </c>
      <c r="D12" s="132">
        <v>579679433</v>
      </c>
      <c r="E12" s="130">
        <v>0</v>
      </c>
      <c r="F12" s="130">
        <v>0</v>
      </c>
      <c r="G12" s="130">
        <v>0</v>
      </c>
      <c r="H12" s="130">
        <v>0</v>
      </c>
      <c r="I12" s="130">
        <v>0</v>
      </c>
      <c r="J12" s="130">
        <v>0</v>
      </c>
      <c r="K12" s="130">
        <v>0</v>
      </c>
    </row>
    <row r="13" spans="1:11" ht="30" customHeight="1" x14ac:dyDescent="0.15">
      <c r="A13" s="82" t="s">
        <v>91</v>
      </c>
      <c r="B13" s="130"/>
      <c r="C13" s="131"/>
      <c r="D13" s="132"/>
      <c r="E13" s="130"/>
      <c r="F13" s="130"/>
      <c r="G13" s="130"/>
      <c r="H13" s="130"/>
      <c r="I13" s="130"/>
      <c r="J13" s="130"/>
      <c r="K13" s="130"/>
    </row>
    <row r="14" spans="1:11" ht="30" customHeight="1" x14ac:dyDescent="0.15">
      <c r="A14" s="82" t="s">
        <v>92</v>
      </c>
      <c r="B14" s="130">
        <v>3068946019</v>
      </c>
      <c r="C14" s="133">
        <v>501581490</v>
      </c>
      <c r="D14" s="132">
        <v>3068946019</v>
      </c>
      <c r="E14" s="130">
        <v>0</v>
      </c>
      <c r="F14" s="130">
        <v>0</v>
      </c>
      <c r="G14" s="130">
        <v>0</v>
      </c>
      <c r="H14" s="130">
        <v>0</v>
      </c>
      <c r="I14" s="130">
        <v>0</v>
      </c>
      <c r="J14" s="130">
        <v>0</v>
      </c>
      <c r="K14" s="130">
        <v>0</v>
      </c>
    </row>
    <row r="15" spans="1:11" ht="30" customHeight="1" x14ac:dyDescent="0.15">
      <c r="A15" s="82" t="s">
        <v>93</v>
      </c>
      <c r="B15" s="130">
        <v>350204850</v>
      </c>
      <c r="C15" s="133">
        <v>145508870</v>
      </c>
      <c r="D15" s="132">
        <v>350204850</v>
      </c>
      <c r="E15" s="130">
        <v>0</v>
      </c>
      <c r="F15" s="130">
        <v>0</v>
      </c>
      <c r="G15" s="130">
        <v>0</v>
      </c>
      <c r="H15" s="130">
        <v>0</v>
      </c>
      <c r="I15" s="130">
        <v>0</v>
      </c>
      <c r="J15" s="130">
        <v>0</v>
      </c>
      <c r="K15" s="130">
        <v>0</v>
      </c>
    </row>
    <row r="16" spans="1:11" ht="30" customHeight="1" x14ac:dyDescent="0.15">
      <c r="A16" s="82" t="s">
        <v>94</v>
      </c>
      <c r="B16" s="130">
        <v>0</v>
      </c>
      <c r="C16" s="133">
        <v>0</v>
      </c>
      <c r="D16" s="132">
        <v>0</v>
      </c>
      <c r="E16" s="130">
        <v>0</v>
      </c>
      <c r="F16" s="130">
        <v>0</v>
      </c>
      <c r="G16" s="130">
        <v>0</v>
      </c>
      <c r="H16" s="130">
        <v>0</v>
      </c>
      <c r="I16" s="130">
        <v>0</v>
      </c>
      <c r="J16" s="130">
        <v>0</v>
      </c>
      <c r="K16" s="130">
        <v>0</v>
      </c>
    </row>
    <row r="17" spans="1:11" ht="30" customHeight="1" x14ac:dyDescent="0.15">
      <c r="A17" s="82" t="s">
        <v>95</v>
      </c>
      <c r="B17" s="130">
        <v>32429876396</v>
      </c>
      <c r="C17" s="133">
        <v>2707012903</v>
      </c>
      <c r="D17" s="132">
        <v>0</v>
      </c>
      <c r="E17" s="130">
        <v>0</v>
      </c>
      <c r="F17" s="130">
        <v>0</v>
      </c>
      <c r="G17" s="130">
        <v>0</v>
      </c>
      <c r="H17" s="130">
        <v>0</v>
      </c>
      <c r="I17" s="130">
        <v>0</v>
      </c>
      <c r="J17" s="130">
        <v>0</v>
      </c>
      <c r="K17" s="130">
        <v>32429876396</v>
      </c>
    </row>
    <row r="18" spans="1:11" ht="30" customHeight="1" x14ac:dyDescent="0.15">
      <c r="A18" s="41" t="s">
        <v>38</v>
      </c>
      <c r="B18" s="132">
        <f>SUM(B6:B17)</f>
        <v>39457370614</v>
      </c>
      <c r="C18" s="131">
        <f>SUM(C6:C17)</f>
        <v>3645157494</v>
      </c>
      <c r="D18" s="132">
        <f>SUM(D6:D17)</f>
        <v>4228476289</v>
      </c>
      <c r="E18" s="132">
        <f>SUM(E6:E17)</f>
        <v>2233061989</v>
      </c>
      <c r="F18" s="132">
        <f t="shared" ref="F18:I18" si="0">SUM(F6:F17)</f>
        <v>0</v>
      </c>
      <c r="G18" s="132">
        <f t="shared" si="0"/>
        <v>0</v>
      </c>
      <c r="H18" s="132">
        <f t="shared" si="0"/>
        <v>0</v>
      </c>
      <c r="I18" s="132">
        <f t="shared" si="0"/>
        <v>0</v>
      </c>
      <c r="J18" s="132">
        <f>SUM(J6:J17)</f>
        <v>0</v>
      </c>
      <c r="K18" s="132">
        <f>SUM(K6:K17)</f>
        <v>32995832336</v>
      </c>
    </row>
    <row r="19" spans="1:11" ht="3.75" customHeight="1" x14ac:dyDescent="0.15"/>
    <row r="20" spans="1:11" ht="12" customHeight="1" x14ac:dyDescent="0.15"/>
    <row r="21" spans="1:11" x14ac:dyDescent="0.15">
      <c r="B21" s="17"/>
    </row>
  </sheetData>
  <mergeCells count="8">
    <mergeCell ref="H4:H5"/>
    <mergeCell ref="K4:K5"/>
    <mergeCell ref="A4:A5"/>
    <mergeCell ref="B4:B5"/>
    <mergeCell ref="D4:D5"/>
    <mergeCell ref="E4:E5"/>
    <mergeCell ref="F4:F5"/>
    <mergeCell ref="G4:G5"/>
  </mergeCells>
  <phoneticPr fontId="4"/>
  <printOptions horizontalCentered="1"/>
  <pageMargins left="0.11811023622047245" right="0.11811023622047245" top="0.35433070866141736" bottom="0.15748031496062992" header="0.31496062992125984" footer="0.31496062992125984"/>
  <pageSetup paperSize="9" scale="9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topLeftCell="C1" zoomScale="80" zoomScaleNormal="80" zoomScaleSheetLayoutView="80" workbookViewId="0">
      <selection activeCell="F2" sqref="F2"/>
    </sheetView>
  </sheetViews>
  <sheetFormatPr defaultRowHeight="13.5" x14ac:dyDescent="0.15"/>
  <cols>
    <col min="1" max="1" width="3.125" style="9" customWidth="1"/>
    <col min="2" max="2" width="16.625" style="9" customWidth="1"/>
    <col min="3" max="3" width="17.25" style="9" bestFit="1" customWidth="1"/>
    <col min="4" max="7" width="16.125" style="9" bestFit="1" customWidth="1"/>
    <col min="8" max="8" width="17.25" style="9" bestFit="1" customWidth="1"/>
    <col min="9" max="10" width="16.125" style="9" bestFit="1" customWidth="1"/>
    <col min="11" max="11" width="12.625" style="9" customWidth="1"/>
    <col min="12" max="12" width="0.875" style="9" customWidth="1"/>
    <col min="13" max="13" width="13.625" style="9" customWidth="1"/>
  </cols>
  <sheetData>
    <row r="1" spans="2:12" s="9" customFormat="1" ht="46.5" customHeight="1" x14ac:dyDescent="0.15"/>
    <row r="2" spans="2:12" s="9" customFormat="1" ht="19.5" customHeight="1" x14ac:dyDescent="0.15">
      <c r="B2" s="9" t="s">
        <v>96</v>
      </c>
      <c r="C2" s="11"/>
      <c r="D2" s="11"/>
      <c r="E2" s="11"/>
      <c r="F2" s="11"/>
      <c r="G2" s="11"/>
      <c r="H2" s="11"/>
      <c r="I2" s="11"/>
      <c r="J2" s="11" t="s">
        <v>224</v>
      </c>
      <c r="K2" s="11"/>
      <c r="L2" s="11"/>
    </row>
    <row r="3" spans="2:12" s="9" customFormat="1" ht="20.100000000000001" customHeight="1" x14ac:dyDescent="0.15">
      <c r="B3" s="239" t="s">
        <v>74</v>
      </c>
      <c r="C3" s="240" t="s">
        <v>97</v>
      </c>
      <c r="D3" s="241" t="s">
        <v>98</v>
      </c>
      <c r="E3" s="219" t="s">
        <v>99</v>
      </c>
      <c r="F3" s="219" t="s">
        <v>100</v>
      </c>
      <c r="G3" s="219" t="s">
        <v>101</v>
      </c>
      <c r="H3" s="219" t="s">
        <v>102</v>
      </c>
      <c r="I3" s="219" t="s">
        <v>103</v>
      </c>
      <c r="J3" s="219" t="s">
        <v>236</v>
      </c>
      <c r="K3" s="235"/>
    </row>
    <row r="4" spans="2:12" s="9" customFormat="1" ht="20.100000000000001" customHeight="1" x14ac:dyDescent="0.15">
      <c r="B4" s="218"/>
      <c r="C4" s="238"/>
      <c r="D4" s="204"/>
      <c r="E4" s="204"/>
      <c r="F4" s="204"/>
      <c r="G4" s="204"/>
      <c r="H4" s="204"/>
      <c r="I4" s="204"/>
      <c r="J4" s="204"/>
      <c r="K4" s="236"/>
    </row>
    <row r="5" spans="2:12" s="9" customFormat="1" ht="30" customHeight="1" x14ac:dyDescent="0.15">
      <c r="B5" s="134">
        <f>SUM(C5:I5)</f>
        <v>39457370614</v>
      </c>
      <c r="C5" s="135">
        <v>36333627566</v>
      </c>
      <c r="D5" s="136">
        <v>3123743048</v>
      </c>
      <c r="E5" s="136">
        <v>0</v>
      </c>
      <c r="F5" s="136">
        <v>0</v>
      </c>
      <c r="G5" s="136">
        <v>0</v>
      </c>
      <c r="H5" s="136">
        <v>0</v>
      </c>
      <c r="I5" s="136">
        <v>0</v>
      </c>
      <c r="J5" s="156">
        <v>4.9327759703547283E-3</v>
      </c>
      <c r="K5" s="104"/>
    </row>
    <row r="6" spans="2:12" s="9" customFormat="1" x14ac:dyDescent="0.15"/>
    <row r="7" spans="2:12" s="9" customFormat="1" x14ac:dyDescent="0.15"/>
    <row r="8" spans="2:12" s="9" customFormat="1" ht="19.5" customHeight="1" x14ac:dyDescent="0.15">
      <c r="B8" s="9" t="s">
        <v>104</v>
      </c>
      <c r="C8" s="11"/>
      <c r="D8" s="11"/>
      <c r="E8" s="11"/>
      <c r="F8" s="11"/>
      <c r="G8" s="11"/>
      <c r="H8" s="11"/>
      <c r="I8" s="11"/>
      <c r="J8" s="11"/>
      <c r="K8" s="11" t="s">
        <v>226</v>
      </c>
    </row>
    <row r="9" spans="2:12" s="9" customFormat="1" ht="20.100000000000001" customHeight="1" x14ac:dyDescent="0.15">
      <c r="B9" s="217" t="s">
        <v>74</v>
      </c>
      <c r="C9" s="237" t="s">
        <v>105</v>
      </c>
      <c r="D9" s="219" t="s">
        <v>106</v>
      </c>
      <c r="E9" s="219" t="s">
        <v>107</v>
      </c>
      <c r="F9" s="219" t="s">
        <v>108</v>
      </c>
      <c r="G9" s="219" t="s">
        <v>109</v>
      </c>
      <c r="H9" s="219" t="s">
        <v>110</v>
      </c>
      <c r="I9" s="219" t="s">
        <v>111</v>
      </c>
      <c r="J9" s="219" t="s">
        <v>112</v>
      </c>
      <c r="K9" s="219" t="s">
        <v>113</v>
      </c>
    </row>
    <row r="10" spans="2:12" s="9" customFormat="1" ht="20.100000000000001" customHeight="1" x14ac:dyDescent="0.15">
      <c r="B10" s="218"/>
      <c r="C10" s="238"/>
      <c r="D10" s="204"/>
      <c r="E10" s="204"/>
      <c r="F10" s="204"/>
      <c r="G10" s="204"/>
      <c r="H10" s="204"/>
      <c r="I10" s="204"/>
      <c r="J10" s="204"/>
      <c r="K10" s="204"/>
    </row>
    <row r="11" spans="2:12" s="9" customFormat="1" ht="30" customHeight="1" x14ac:dyDescent="0.15">
      <c r="B11" s="134">
        <f>SUM(C11:K11)</f>
        <v>39457370614</v>
      </c>
      <c r="C11" s="135">
        <v>3645157494</v>
      </c>
      <c r="D11" s="136">
        <v>3741094373</v>
      </c>
      <c r="E11" s="136">
        <v>3675861976</v>
      </c>
      <c r="F11" s="136">
        <v>3729828977</v>
      </c>
      <c r="G11" s="136">
        <v>3414152170</v>
      </c>
      <c r="H11" s="136">
        <v>21251275624</v>
      </c>
      <c r="I11" s="136">
        <v>0</v>
      </c>
      <c r="J11" s="136">
        <v>0</v>
      </c>
      <c r="K11" s="136">
        <v>0</v>
      </c>
    </row>
    <row r="12" spans="2:12" s="9" customFormat="1" x14ac:dyDescent="0.15"/>
    <row r="13" spans="2:12" s="9" customFormat="1" x14ac:dyDescent="0.15">
      <c r="B13" s="16"/>
    </row>
    <row r="14" spans="2:12" s="9" customFormat="1" ht="19.5" hidden="1" customHeight="1" x14ac:dyDescent="0.15">
      <c r="B14" s="10" t="s">
        <v>114</v>
      </c>
      <c r="E14" s="11"/>
      <c r="F14" s="11"/>
      <c r="G14" s="11"/>
      <c r="H14" s="12" t="s">
        <v>143</v>
      </c>
    </row>
    <row r="15" spans="2:12" s="9" customFormat="1" ht="13.15" hidden="1" customHeight="1" x14ac:dyDescent="0.15">
      <c r="B15" s="227" t="s">
        <v>115</v>
      </c>
      <c r="C15" s="229" t="s">
        <v>116</v>
      </c>
      <c r="D15" s="230"/>
      <c r="E15" s="230"/>
      <c r="F15" s="230"/>
      <c r="G15" s="230"/>
      <c r="H15" s="231"/>
    </row>
    <row r="16" spans="2:12" s="9" customFormat="1" ht="20.25" hidden="1" customHeight="1" x14ac:dyDescent="0.15">
      <c r="B16" s="228"/>
      <c r="C16" s="232"/>
      <c r="D16" s="233"/>
      <c r="E16" s="233"/>
      <c r="F16" s="233"/>
      <c r="G16" s="233"/>
      <c r="H16" s="234"/>
    </row>
    <row r="17" spans="2:8" s="9" customFormat="1" ht="32.450000000000003" hidden="1" customHeight="1" x14ac:dyDescent="0.15">
      <c r="B17" s="13"/>
      <c r="C17" s="224"/>
      <c r="D17" s="225"/>
      <c r="E17" s="225"/>
      <c r="F17" s="225"/>
      <c r="G17" s="225"/>
      <c r="H17" s="226"/>
    </row>
    <row r="18" spans="2:8" s="9" customFormat="1" ht="9.75" customHeight="1" x14ac:dyDescent="0.15"/>
    <row r="19" spans="2:8" s="9" customFormat="1" ht="9.75" customHeight="1" x14ac:dyDescent="0.15"/>
  </sheetData>
  <mergeCells count="23">
    <mergeCell ref="B15:B16"/>
    <mergeCell ref="C15:H16"/>
    <mergeCell ref="H3:H4"/>
    <mergeCell ref="K3:K4"/>
    <mergeCell ref="B9:B10"/>
    <mergeCell ref="C9:C10"/>
    <mergeCell ref="D9:D10"/>
    <mergeCell ref="E9:E10"/>
    <mergeCell ref="F9:F10"/>
    <mergeCell ref="G9:G10"/>
    <mergeCell ref="B3:B4"/>
    <mergeCell ref="C3:C4"/>
    <mergeCell ref="D3:D4"/>
    <mergeCell ref="K9:K10"/>
    <mergeCell ref="I3:I4"/>
    <mergeCell ref="J3:J4"/>
    <mergeCell ref="C17:H17"/>
    <mergeCell ref="H9:H10"/>
    <mergeCell ref="I9:I10"/>
    <mergeCell ref="J9:J10"/>
    <mergeCell ref="E3:E4"/>
    <mergeCell ref="F3:F4"/>
    <mergeCell ref="G3:G4"/>
  </mergeCells>
  <phoneticPr fontId="4"/>
  <printOptions horizontalCentered="1"/>
  <pageMargins left="0.19685039370078741" right="0.19685039370078741" top="0.27559055118110237" bottom="0.19685039370078741" header="0.59055118110236227" footer="0.39370078740157483"/>
  <pageSetup paperSize="9" scale="82" orientation="landscape" r:id="rId1"/>
  <ignoredErrors>
    <ignoredError sqref="B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Normal="100" zoomScaleSheetLayoutView="100" workbookViewId="0">
      <selection activeCell="F2" sqref="F2"/>
    </sheetView>
  </sheetViews>
  <sheetFormatPr defaultRowHeight="13.5" x14ac:dyDescent="0.15"/>
  <cols>
    <col min="1" max="6" width="18.625" customWidth="1"/>
    <col min="7" max="7" width="0.875" customWidth="1"/>
  </cols>
  <sheetData>
    <row r="1" spans="1:8" ht="49.5" customHeight="1" x14ac:dyDescent="0.15"/>
    <row r="2" spans="1:8" ht="15.75" customHeight="1" x14ac:dyDescent="0.15">
      <c r="A2" s="48" t="s">
        <v>149</v>
      </c>
      <c r="F2" s="31" t="s">
        <v>223</v>
      </c>
    </row>
    <row r="3" spans="1:8" s="1" customFormat="1" ht="24.95" customHeight="1" x14ac:dyDescent="0.15">
      <c r="A3" s="210" t="s">
        <v>117</v>
      </c>
      <c r="B3" s="211" t="s">
        <v>118</v>
      </c>
      <c r="C3" s="211" t="s">
        <v>119</v>
      </c>
      <c r="D3" s="213" t="s">
        <v>120</v>
      </c>
      <c r="E3" s="216"/>
      <c r="F3" s="210" t="s">
        <v>121</v>
      </c>
    </row>
    <row r="4" spans="1:8" s="1" customFormat="1" ht="24.95" customHeight="1" x14ac:dyDescent="0.15">
      <c r="A4" s="212"/>
      <c r="B4" s="212"/>
      <c r="C4" s="212"/>
      <c r="D4" s="23" t="s">
        <v>122</v>
      </c>
      <c r="E4" s="23" t="s">
        <v>123</v>
      </c>
      <c r="F4" s="212"/>
    </row>
    <row r="5" spans="1:8" s="1" customFormat="1" ht="30" customHeight="1" x14ac:dyDescent="0.15">
      <c r="A5" s="22" t="s">
        <v>144</v>
      </c>
      <c r="B5" s="108">
        <v>93078633</v>
      </c>
      <c r="C5" s="108">
        <v>105326895</v>
      </c>
      <c r="D5" s="108">
        <v>93078633</v>
      </c>
      <c r="E5" s="108">
        <v>0</v>
      </c>
      <c r="F5" s="108">
        <f>+B5+C5-D5-E5</f>
        <v>105326895</v>
      </c>
      <c r="H5" s="19"/>
    </row>
    <row r="6" spans="1:8" s="1" customFormat="1" ht="30" customHeight="1" x14ac:dyDescent="0.15">
      <c r="A6" s="22" t="s">
        <v>145</v>
      </c>
      <c r="B6" s="108">
        <v>8277279000</v>
      </c>
      <c r="C6" s="108">
        <v>716382210</v>
      </c>
      <c r="D6" s="108">
        <v>638612210</v>
      </c>
      <c r="E6" s="108">
        <v>0</v>
      </c>
      <c r="F6" s="108">
        <f t="shared" ref="F6:F7" si="0">+B6+C6-D6-E6</f>
        <v>8355049000</v>
      </c>
    </row>
    <row r="7" spans="1:8" s="1" customFormat="1" ht="30" customHeight="1" x14ac:dyDescent="0.15">
      <c r="A7" s="22" t="s">
        <v>146</v>
      </c>
      <c r="B7" s="108">
        <v>577795227</v>
      </c>
      <c r="C7" s="108">
        <v>611474390</v>
      </c>
      <c r="D7" s="108">
        <v>577795227</v>
      </c>
      <c r="E7" s="108">
        <v>0</v>
      </c>
      <c r="F7" s="108">
        <f t="shared" si="0"/>
        <v>611474390</v>
      </c>
    </row>
    <row r="8" spans="1:8" s="1" customFormat="1" ht="30" customHeight="1" x14ac:dyDescent="0.15">
      <c r="A8" s="46" t="s">
        <v>4</v>
      </c>
      <c r="B8" s="108">
        <f>SUM(B5:B7)</f>
        <v>8948152860</v>
      </c>
      <c r="C8" s="108">
        <f>SUM(C5:C7)</f>
        <v>1433183495</v>
      </c>
      <c r="D8" s="108">
        <f>SUM(D5:D7)</f>
        <v>1309486070</v>
      </c>
      <c r="E8" s="108">
        <f>SUM(E5:E7)</f>
        <v>0</v>
      </c>
      <c r="F8" s="108">
        <f>SUM(F5:F7)</f>
        <v>9071850285</v>
      </c>
    </row>
    <row r="9" spans="1:8" ht="30" customHeight="1" x14ac:dyDescent="0.15"/>
    <row r="11" spans="1:8" x14ac:dyDescent="0.15">
      <c r="F11" s="17"/>
    </row>
  </sheetData>
  <mergeCells count="5">
    <mergeCell ref="A3:A4"/>
    <mergeCell ref="B3:B4"/>
    <mergeCell ref="C3:C4"/>
    <mergeCell ref="D3:E3"/>
    <mergeCell ref="F3:F4"/>
  </mergeCells>
  <phoneticPr fontId="4"/>
  <printOptions horizontalCentered="1"/>
  <pageMargins left="0.19685039370078741" right="0.11811023622047245" top="0.35433070866141736" bottom="0.35433070866141736"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3"/>
  <sheetViews>
    <sheetView view="pageBreakPreview" zoomScale="80" zoomScaleNormal="100" zoomScaleSheetLayoutView="80" workbookViewId="0">
      <selection activeCell="F2" sqref="F2"/>
    </sheetView>
  </sheetViews>
  <sheetFormatPr defaultRowHeight="13.5" outlineLevelRow="1" x14ac:dyDescent="0.15"/>
  <cols>
    <col min="1" max="1" width="2.125" customWidth="1"/>
    <col min="2" max="2" width="14.625" customWidth="1"/>
    <col min="3" max="3" width="9.25" customWidth="1"/>
    <col min="4" max="4" width="29.375" bestFit="1" customWidth="1"/>
    <col min="5" max="5" width="24.375" bestFit="1" customWidth="1"/>
    <col min="6" max="6" width="12.25" customWidth="1"/>
    <col min="7" max="7" width="90.625" customWidth="1"/>
    <col min="8" max="8" width="1" customWidth="1"/>
    <col min="9" max="9" width="1.5" customWidth="1"/>
  </cols>
  <sheetData>
    <row r="1" spans="2:7" ht="33.75" customHeight="1" x14ac:dyDescent="0.15"/>
    <row r="2" spans="2:7" ht="19.5" customHeight="1" x14ac:dyDescent="0.15">
      <c r="B2" s="105" t="s">
        <v>124</v>
      </c>
    </row>
    <row r="3" spans="2:7" ht="19.5" customHeight="1" x14ac:dyDescent="0.15">
      <c r="B3" s="157" t="s">
        <v>125</v>
      </c>
      <c r="C3" s="158"/>
      <c r="D3" s="158"/>
      <c r="G3" s="70" t="s">
        <v>225</v>
      </c>
    </row>
    <row r="4" spans="2:7" ht="24.95" customHeight="1" thickBot="1" x14ac:dyDescent="0.2">
      <c r="B4" s="242" t="s">
        <v>10</v>
      </c>
      <c r="C4" s="242"/>
      <c r="D4" s="41" t="s">
        <v>126</v>
      </c>
      <c r="E4" s="41" t="s">
        <v>151</v>
      </c>
      <c r="F4" s="71" t="s">
        <v>150</v>
      </c>
      <c r="G4" s="41" t="s">
        <v>127</v>
      </c>
    </row>
    <row r="5" spans="2:7" ht="30.75" customHeight="1" thickTop="1" x14ac:dyDescent="0.15">
      <c r="B5" s="243" t="s">
        <v>128</v>
      </c>
      <c r="C5" s="244"/>
      <c r="D5" s="148" t="s">
        <v>258</v>
      </c>
      <c r="E5" s="148" t="s">
        <v>259</v>
      </c>
      <c r="F5" s="149">
        <v>13555200</v>
      </c>
      <c r="G5" s="148" t="s">
        <v>260</v>
      </c>
    </row>
    <row r="6" spans="2:7" ht="30.75" customHeight="1" x14ac:dyDescent="0.15">
      <c r="B6" s="245"/>
      <c r="C6" s="246"/>
      <c r="D6" s="150" t="s">
        <v>263</v>
      </c>
      <c r="E6" s="150" t="s">
        <v>261</v>
      </c>
      <c r="F6" s="152">
        <v>1600000</v>
      </c>
      <c r="G6" s="150" t="s">
        <v>264</v>
      </c>
    </row>
    <row r="7" spans="2:7" ht="30.75" customHeight="1" x14ac:dyDescent="0.15">
      <c r="B7" s="245"/>
      <c r="C7" s="246"/>
      <c r="D7" s="150" t="s">
        <v>267</v>
      </c>
      <c r="E7" s="150" t="s">
        <v>268</v>
      </c>
      <c r="F7" s="151">
        <v>1000000</v>
      </c>
      <c r="G7" s="150" t="s">
        <v>262</v>
      </c>
    </row>
    <row r="8" spans="2:7" ht="30.75" hidden="1" customHeight="1" outlineLevel="1" x14ac:dyDescent="0.15">
      <c r="B8" s="245"/>
      <c r="C8" s="246"/>
      <c r="D8" s="150" t="s">
        <v>265</v>
      </c>
      <c r="E8" s="150" t="s">
        <v>259</v>
      </c>
      <c r="F8" s="152"/>
      <c r="G8" s="150" t="s">
        <v>266</v>
      </c>
    </row>
    <row r="9" spans="2:7" ht="30.75" customHeight="1" collapsed="1" x14ac:dyDescent="0.15">
      <c r="B9" s="247"/>
      <c r="C9" s="248"/>
      <c r="D9" s="147" t="s">
        <v>129</v>
      </c>
      <c r="E9" s="78"/>
      <c r="F9" s="143">
        <f>SUM(F5:F8)</f>
        <v>16155200</v>
      </c>
      <c r="G9" s="79"/>
    </row>
    <row r="10" spans="2:7" ht="30.75" customHeight="1" x14ac:dyDescent="0.15">
      <c r="B10" s="249" t="s">
        <v>201</v>
      </c>
      <c r="C10" s="250"/>
      <c r="D10" s="81" t="s">
        <v>272</v>
      </c>
      <c r="E10" s="81" t="s">
        <v>279</v>
      </c>
      <c r="F10" s="138">
        <v>2712153368</v>
      </c>
      <c r="G10" s="81" t="s">
        <v>299</v>
      </c>
    </row>
    <row r="11" spans="2:7" ht="30.75" customHeight="1" x14ac:dyDescent="0.15">
      <c r="B11" s="249"/>
      <c r="C11" s="250"/>
      <c r="D11" s="81" t="s">
        <v>273</v>
      </c>
      <c r="E11" s="81" t="s">
        <v>251</v>
      </c>
      <c r="F11" s="139">
        <v>2356703000</v>
      </c>
      <c r="G11" s="81" t="s">
        <v>286</v>
      </c>
    </row>
    <row r="12" spans="2:7" ht="30.75" hidden="1" customHeight="1" outlineLevel="1" x14ac:dyDescent="0.15">
      <c r="B12" s="249"/>
      <c r="C12" s="250"/>
      <c r="D12" s="81" t="s">
        <v>274</v>
      </c>
      <c r="E12" s="81" t="s">
        <v>280</v>
      </c>
      <c r="F12" s="139"/>
      <c r="G12" s="81" t="s">
        <v>287</v>
      </c>
    </row>
    <row r="13" spans="2:7" ht="30.75" customHeight="1" collapsed="1" x14ac:dyDescent="0.15">
      <c r="B13" s="249"/>
      <c r="C13" s="250"/>
      <c r="D13" s="81" t="s">
        <v>275</v>
      </c>
      <c r="E13" s="81" t="s">
        <v>281</v>
      </c>
      <c r="F13" s="139">
        <v>1154007249</v>
      </c>
      <c r="G13" s="81" t="s">
        <v>288</v>
      </c>
    </row>
    <row r="14" spans="2:7" ht="30.75" customHeight="1" x14ac:dyDescent="0.15">
      <c r="B14" s="249"/>
      <c r="C14" s="250"/>
      <c r="D14" s="81" t="s">
        <v>303</v>
      </c>
      <c r="E14" s="81" t="s">
        <v>305</v>
      </c>
      <c r="F14" s="139">
        <v>1117300000</v>
      </c>
      <c r="G14" s="81" t="s">
        <v>310</v>
      </c>
    </row>
    <row r="15" spans="2:7" ht="30.75" customHeight="1" x14ac:dyDescent="0.15">
      <c r="B15" s="249"/>
      <c r="C15" s="250"/>
      <c r="D15" s="81" t="s">
        <v>304</v>
      </c>
      <c r="E15" s="81" t="s">
        <v>305</v>
      </c>
      <c r="F15" s="139">
        <v>443660000</v>
      </c>
      <c r="G15" s="81" t="s">
        <v>306</v>
      </c>
    </row>
    <row r="16" spans="2:7" ht="30.75" customHeight="1" x14ac:dyDescent="0.15">
      <c r="B16" s="249"/>
      <c r="C16" s="250"/>
      <c r="D16" s="81" t="s">
        <v>189</v>
      </c>
      <c r="E16" s="81" t="s">
        <v>229</v>
      </c>
      <c r="F16" s="139">
        <v>425088089</v>
      </c>
      <c r="G16" s="81" t="s">
        <v>301</v>
      </c>
    </row>
    <row r="17" spans="2:7" ht="30.75" customHeight="1" x14ac:dyDescent="0.15">
      <c r="B17" s="249"/>
      <c r="C17" s="250"/>
      <c r="D17" s="81" t="s">
        <v>187</v>
      </c>
      <c r="E17" s="81" t="s">
        <v>282</v>
      </c>
      <c r="F17" s="139">
        <v>416701000</v>
      </c>
      <c r="G17" s="81" t="s">
        <v>289</v>
      </c>
    </row>
    <row r="18" spans="2:7" ht="30.75" customHeight="1" x14ac:dyDescent="0.15">
      <c r="B18" s="249"/>
      <c r="C18" s="250"/>
      <c r="D18" s="81" t="s">
        <v>186</v>
      </c>
      <c r="E18" s="81" t="s">
        <v>283</v>
      </c>
      <c r="F18" s="139">
        <v>402143747</v>
      </c>
      <c r="G18" s="81" t="s">
        <v>290</v>
      </c>
    </row>
    <row r="19" spans="2:7" ht="30.75" customHeight="1" x14ac:dyDescent="0.15">
      <c r="B19" s="249"/>
      <c r="C19" s="250"/>
      <c r="D19" s="81" t="s">
        <v>188</v>
      </c>
      <c r="E19" s="81" t="s">
        <v>284</v>
      </c>
      <c r="F19" s="139">
        <v>326119000</v>
      </c>
      <c r="G19" s="81" t="s">
        <v>291</v>
      </c>
    </row>
    <row r="20" spans="2:7" ht="30.75" customHeight="1" x14ac:dyDescent="0.15">
      <c r="B20" s="249"/>
      <c r="C20" s="250"/>
      <c r="D20" s="81" t="s">
        <v>252</v>
      </c>
      <c r="E20" s="81" t="s">
        <v>253</v>
      </c>
      <c r="F20" s="139">
        <v>278483196</v>
      </c>
      <c r="G20" s="81" t="s">
        <v>254</v>
      </c>
    </row>
    <row r="21" spans="2:7" ht="30.75" customHeight="1" x14ac:dyDescent="0.15">
      <c r="B21" s="249"/>
      <c r="C21" s="250"/>
      <c r="D21" s="107" t="s">
        <v>278</v>
      </c>
      <c r="E21" s="106" t="s">
        <v>280</v>
      </c>
      <c r="F21" s="140">
        <v>253384868</v>
      </c>
      <c r="G21" s="106" t="s">
        <v>298</v>
      </c>
    </row>
    <row r="22" spans="2:7" ht="30.75" customHeight="1" x14ac:dyDescent="0.15">
      <c r="B22" s="249"/>
      <c r="C22" s="250"/>
      <c r="D22" s="81" t="s">
        <v>277</v>
      </c>
      <c r="E22" s="155" t="s">
        <v>270</v>
      </c>
      <c r="F22" s="139">
        <v>240603000</v>
      </c>
      <c r="G22" s="81" t="s">
        <v>293</v>
      </c>
    </row>
    <row r="23" spans="2:7" ht="30.75" customHeight="1" x14ac:dyDescent="0.15">
      <c r="B23" s="249"/>
      <c r="C23" s="250"/>
      <c r="D23" s="81" t="s">
        <v>193</v>
      </c>
      <c r="E23" s="81" t="s">
        <v>280</v>
      </c>
      <c r="F23" s="139">
        <v>235438500</v>
      </c>
      <c r="G23" s="81" t="s">
        <v>294</v>
      </c>
    </row>
    <row r="24" spans="2:7" ht="30.75" customHeight="1" x14ac:dyDescent="0.15">
      <c r="B24" s="249"/>
      <c r="C24" s="250"/>
      <c r="D24" s="81" t="s">
        <v>276</v>
      </c>
      <c r="E24" s="81" t="s">
        <v>285</v>
      </c>
      <c r="F24" s="139">
        <v>232198000</v>
      </c>
      <c r="G24" s="81" t="s">
        <v>292</v>
      </c>
    </row>
    <row r="25" spans="2:7" ht="30.75" customHeight="1" x14ac:dyDescent="0.15">
      <c r="B25" s="249"/>
      <c r="C25" s="250"/>
      <c r="D25" s="81" t="s">
        <v>190</v>
      </c>
      <c r="E25" s="81" t="s">
        <v>230</v>
      </c>
      <c r="F25" s="139">
        <v>229469590</v>
      </c>
      <c r="G25" s="81" t="s">
        <v>296</v>
      </c>
    </row>
    <row r="26" spans="2:7" ht="30.75" customHeight="1" x14ac:dyDescent="0.15">
      <c r="B26" s="249"/>
      <c r="C26" s="250"/>
      <c r="D26" s="81" t="s">
        <v>191</v>
      </c>
      <c r="E26" s="81" t="s">
        <v>192</v>
      </c>
      <c r="F26" s="139">
        <v>223281206</v>
      </c>
      <c r="G26" s="81" t="s">
        <v>295</v>
      </c>
    </row>
    <row r="27" spans="2:7" ht="30.75" customHeight="1" x14ac:dyDescent="0.15">
      <c r="B27" s="249"/>
      <c r="C27" s="250"/>
      <c r="D27" s="106" t="s">
        <v>194</v>
      </c>
      <c r="E27" s="154" t="s">
        <v>195</v>
      </c>
      <c r="F27" s="138">
        <v>174997940</v>
      </c>
      <c r="G27" s="106" t="s">
        <v>297</v>
      </c>
    </row>
    <row r="28" spans="2:7" ht="30.75" customHeight="1" x14ac:dyDescent="0.15">
      <c r="B28" s="249"/>
      <c r="C28" s="250"/>
      <c r="D28" s="107" t="s">
        <v>307</v>
      </c>
      <c r="E28" s="106" t="s">
        <v>308</v>
      </c>
      <c r="F28" s="140">
        <v>154537000</v>
      </c>
      <c r="G28" s="106" t="s">
        <v>309</v>
      </c>
    </row>
    <row r="29" spans="2:7" ht="30.75" customHeight="1" x14ac:dyDescent="0.15">
      <c r="B29" s="249"/>
      <c r="C29" s="250"/>
      <c r="D29" s="107" t="s">
        <v>269</v>
      </c>
      <c r="E29" s="106"/>
      <c r="F29" s="140">
        <f>F31-F9-SUM(F10:F28)</f>
        <v>2548098718</v>
      </c>
      <c r="G29" s="106"/>
    </row>
    <row r="30" spans="2:7" ht="30.75" customHeight="1" x14ac:dyDescent="0.15">
      <c r="B30" s="251"/>
      <c r="C30" s="252"/>
      <c r="D30" s="80" t="s">
        <v>129</v>
      </c>
      <c r="E30" s="78"/>
      <c r="F30" s="137">
        <f>SUM(F10:F29)</f>
        <v>13924367471</v>
      </c>
      <c r="G30" s="79"/>
    </row>
    <row r="31" spans="2:7" ht="30.75" customHeight="1" x14ac:dyDescent="0.15">
      <c r="B31" s="253" t="s">
        <v>38</v>
      </c>
      <c r="C31" s="254"/>
      <c r="D31" s="78"/>
      <c r="E31" s="78"/>
      <c r="F31" s="141">
        <v>13940522671</v>
      </c>
      <c r="G31" s="79"/>
    </row>
    <row r="32" spans="2:7" ht="3.75" customHeight="1" x14ac:dyDescent="0.15"/>
    <row r="33" ht="12" customHeight="1" x14ac:dyDescent="0.15"/>
  </sheetData>
  <mergeCells count="4">
    <mergeCell ref="B4:C4"/>
    <mergeCell ref="B5:C9"/>
    <mergeCell ref="B10:C30"/>
    <mergeCell ref="B31:C31"/>
  </mergeCells>
  <phoneticPr fontId="4"/>
  <printOptions horizontalCentered="1"/>
  <pageMargins left="0.39370078740157483" right="0.39370078740157483" top="0.15748031496062992" bottom="0.15748031496062992"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有形固定資産 (千円) </vt:lpstr>
      <vt:lpstr>投資及び出資金 (千円)</vt:lpstr>
      <vt:lpstr>基金 (千円)</vt:lpstr>
      <vt:lpstr>貸付金 (千円)</vt:lpstr>
      <vt:lpstr>未収金及び長期延滞債権 (千円)</vt:lpstr>
      <vt:lpstr>地方債（借入先別） (千円) </vt:lpstr>
      <vt:lpstr>地方債（利率別など） (千円)</vt:lpstr>
      <vt:lpstr>引当金 (千円)</vt:lpstr>
      <vt:lpstr>補助金 (千円) </vt:lpstr>
      <vt:lpstr>財源 (千円) </vt:lpstr>
      <vt:lpstr>財源情報 (千円)</vt:lpstr>
      <vt:lpstr>資金明細 (千円)</vt:lpstr>
      <vt:lpstr>'引当金 (千円)'!Print_Area</vt:lpstr>
      <vt:lpstr>'基金 (千円)'!Print_Area</vt:lpstr>
      <vt:lpstr>'財源 (千円) '!Print_Area</vt:lpstr>
      <vt:lpstr>'財源情報 (千円)'!Print_Area</vt:lpstr>
      <vt:lpstr>'資金明細 (千円)'!Print_Area</vt:lpstr>
      <vt:lpstr>'貸付金 (千円)'!Print_Area</vt:lpstr>
      <vt:lpstr>'地方債（借入先別） (千円) '!Print_Area</vt:lpstr>
      <vt:lpstr>'地方債（利率別など） (千円)'!Print_Area</vt:lpstr>
      <vt:lpstr>'投資及び出資金 (千円)'!Print_Area</vt:lpstr>
      <vt:lpstr>'補助金 (千円) '!Print_Area</vt:lpstr>
      <vt:lpstr>'未収金及び長期延滞債権 (千円)'!Print_Area</vt:lpstr>
      <vt:lpstr>'有形固定資産 (千円)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zaisei10</dc:creator>
  <cp:lastModifiedBy>zaisei10</cp:lastModifiedBy>
  <cp:lastPrinted>2024-03-14T01:13:50Z</cp:lastPrinted>
  <dcterms:created xsi:type="dcterms:W3CDTF">2014-03-27T08:10:30Z</dcterms:created>
  <dcterms:modified xsi:type="dcterms:W3CDTF">2024-03-21T07:00:07Z</dcterms:modified>
</cp:coreProperties>
</file>